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d.docs.live.net/15bd206762d9f56f/Calculators/"/>
    </mc:Choice>
  </mc:AlternateContent>
  <xr:revisionPtr revIDLastSave="3" documentId="8_{B4E8A697-7F17-45D9-BE32-C3439098F159}" xr6:coauthVersionLast="46" xr6:coauthVersionMax="46" xr10:uidLastSave="{83377B51-5A35-406D-ABAF-B0F4BC17BFA0}"/>
  <bookViews>
    <workbookView xWindow="-108" yWindow="-108" windowWidth="23256" windowHeight="12576" activeTab="1" xr2:uid="{00000000-000D-0000-FFFF-FFFF00000000}"/>
  </bookViews>
  <sheets>
    <sheet name="Blad2" sheetId="2" r:id="rId1"/>
    <sheet name="Blad1" sheetId="1" r:id="rId2"/>
  </sheets>
  <definedNames>
    <definedName name="A">Blad1!$I$76:$K$142</definedName>
    <definedName name="_xlnm.Print_Area" localSheetId="1">Blad1!$A$1:$U$205</definedName>
    <definedName name="B">Blad1!$B$147:$G$149</definedName>
    <definedName name="Matrix">Blad1!$B$76:$E$142</definedName>
    <definedName name="Z_2167E7E4_0462_4EF0_8CAB_C0251CE19681_.wvu.Cols" localSheetId="1" hidden="1">Blad1!$F:$M</definedName>
    <definedName name="Z_2167E7E4_0462_4EF0_8CAB_C0251CE19681_.wvu.Rows" localSheetId="1" hidden="1">Blad1!$49:$129,Blad1!$134:$139,Blad1!$141:$145,Blad1!$147:$151,Blad1!$153:$157,Blad1!$159:$163</definedName>
  </definedNames>
  <calcPr calcId="191028"/>
  <customWorkbookViews>
    <customWorkbookView name="wit" guid="{2167E7E4-0462-4EF0-8CAB-C0251CE19681}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X36" i="1"/>
  <c r="X35" i="1"/>
  <c r="X34" i="1"/>
  <c r="R12" i="1" s="1"/>
  <c r="X33" i="1"/>
  <c r="L12" i="1" s="1"/>
  <c r="X32" i="1"/>
  <c r="C12" i="1" s="1"/>
  <c r="X127" i="1"/>
  <c r="X126" i="1"/>
  <c r="R18" i="1" s="1"/>
  <c r="X125" i="1"/>
  <c r="L18" i="1" s="1"/>
  <c r="X124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G143" i="1" l="1"/>
  <c r="G142" i="1"/>
  <c r="G141" i="1"/>
  <c r="G137" i="1"/>
  <c r="G136" i="1"/>
  <c r="G135" i="1"/>
  <c r="D65" i="1"/>
  <c r="D64" i="1"/>
  <c r="D58" i="1"/>
  <c r="D67" i="1"/>
  <c r="D66" i="1"/>
  <c r="B53" i="1"/>
  <c r="D53" i="1" s="1"/>
  <c r="B50" i="1"/>
  <c r="D50" i="1" s="1"/>
  <c r="D57" i="1"/>
  <c r="D61" i="1"/>
  <c r="D75" i="1" s="1"/>
  <c r="D62" i="1"/>
  <c r="D59" i="1"/>
  <c r="D63" i="1"/>
  <c r="D81" i="1" s="1"/>
  <c r="D60" i="1"/>
  <c r="B52" i="1"/>
  <c r="E52" i="1" s="1"/>
  <c r="B51" i="1"/>
  <c r="D51" i="1" s="1"/>
  <c r="G138" i="1" l="1"/>
  <c r="G139" i="1" s="1"/>
  <c r="G144" i="1"/>
  <c r="G145" i="1" s="1"/>
  <c r="D83" i="1"/>
  <c r="D70" i="1"/>
  <c r="D71" i="1" s="1"/>
  <c r="D69" i="1"/>
  <c r="D80" i="1"/>
  <c r="D87" i="1"/>
  <c r="D74" i="1"/>
  <c r="E53" i="1"/>
  <c r="F53" i="1" s="1"/>
  <c r="D82" i="1"/>
  <c r="D97" i="1" s="1"/>
  <c r="D79" i="1"/>
  <c r="D78" i="1"/>
  <c r="D95" i="1" s="1"/>
  <c r="D68" i="1"/>
  <c r="D88" i="1" s="1"/>
  <c r="D89" i="1" s="1"/>
  <c r="D85" i="1"/>
  <c r="D77" i="1"/>
  <c r="D72" i="1"/>
  <c r="D96" i="1" s="1"/>
  <c r="D84" i="1"/>
  <c r="D76" i="1"/>
  <c r="D73" i="1"/>
  <c r="D52" i="1"/>
  <c r="F52" i="1" s="1"/>
  <c r="E50" i="1"/>
  <c r="F50" i="1" s="1"/>
  <c r="E51" i="1"/>
  <c r="F51" i="1" s="1"/>
  <c r="D86" i="1"/>
  <c r="Q147" i="1" l="1"/>
  <c r="Q143" i="1"/>
  <c r="D105" i="1"/>
  <c r="Q142" i="1" s="1"/>
  <c r="D121" i="1"/>
  <c r="Q137" i="1" s="1"/>
  <c r="D92" i="1"/>
  <c r="D93" i="1"/>
  <c r="D116" i="1" s="1"/>
  <c r="D90" i="1"/>
  <c r="D91" i="1" s="1"/>
  <c r="D114" i="1" s="1"/>
  <c r="D108" i="1"/>
  <c r="D109" i="1"/>
  <c r="Q149" i="1" s="1"/>
  <c r="Q150" i="1" s="1"/>
  <c r="D102" i="1"/>
  <c r="D110" i="1"/>
  <c r="D106" i="1"/>
  <c r="Q148" i="1" s="1"/>
  <c r="D111" i="1"/>
  <c r="D101" i="1"/>
  <c r="D103" i="1"/>
  <c r="D104" i="1" s="1"/>
  <c r="Q136" i="1" s="1"/>
  <c r="D107" i="1"/>
  <c r="D94" i="1"/>
  <c r="D112" i="1" s="1"/>
  <c r="D120" i="1"/>
  <c r="D119" i="1"/>
  <c r="Q135" i="1" l="1"/>
  <c r="Q138" i="1" s="1"/>
  <c r="Q141" i="1"/>
  <c r="Q144" i="1" s="1"/>
  <c r="G147" i="1"/>
  <c r="V147" i="1"/>
  <c r="Q155" i="1"/>
  <c r="Q161" i="1"/>
  <c r="D113" i="1"/>
  <c r="D99" i="1"/>
  <c r="Q151" i="1" s="1"/>
  <c r="D115" i="1"/>
  <c r="D117" i="1"/>
  <c r="Q153" i="1"/>
  <c r="Q159" i="1"/>
  <c r="Q154" i="1"/>
  <c r="Q160" i="1"/>
  <c r="Q145" i="1" l="1"/>
  <c r="Q139" i="1"/>
  <c r="G159" i="1"/>
  <c r="V159" i="1"/>
  <c r="G153" i="1"/>
  <c r="V153" i="1"/>
  <c r="G148" i="1"/>
  <c r="V148" i="1"/>
  <c r="G161" i="1"/>
  <c r="V161" i="1"/>
  <c r="G154" i="1"/>
  <c r="V154" i="1"/>
  <c r="G149" i="1"/>
  <c r="V149" i="1"/>
  <c r="G155" i="1"/>
  <c r="V155" i="1"/>
  <c r="G160" i="1"/>
  <c r="V160" i="1"/>
  <c r="V150" i="1"/>
  <c r="Q156" i="1"/>
  <c r="V156" i="1" s="1"/>
  <c r="Q162" i="1"/>
  <c r="V162" i="1" s="1"/>
  <c r="Q163" i="1" l="1"/>
  <c r="G162" i="1"/>
  <c r="Q157" i="1"/>
  <c r="G156" i="1"/>
  <c r="G150" i="1"/>
  <c r="F146" i="1"/>
  <c r="G131" i="1"/>
  <c r="H131" i="1" s="1"/>
  <c r="F140" i="1"/>
  <c r="E140" i="1" l="1"/>
  <c r="Q140" i="1"/>
  <c r="V140" i="1" s="1"/>
  <c r="C10" i="1" s="1"/>
  <c r="E146" i="1"/>
  <c r="Q146" i="1"/>
  <c r="Q33" i="1" s="1"/>
  <c r="G157" i="1"/>
  <c r="V157" i="1"/>
  <c r="G151" i="1"/>
  <c r="V151" i="1"/>
  <c r="G163" i="1"/>
  <c r="V163" i="1"/>
  <c r="G132" i="1"/>
  <c r="H132" i="1" s="1"/>
  <c r="F164" i="1"/>
  <c r="E164" i="1" s="1"/>
  <c r="F158" i="1"/>
  <c r="E158" i="1" s="1"/>
  <c r="F152" i="1"/>
  <c r="F131" i="1"/>
  <c r="E131" i="1" s="1"/>
  <c r="V146" i="1" l="1"/>
  <c r="L10" i="1" s="1"/>
  <c r="F132" i="1"/>
  <c r="E132" i="1" s="1"/>
  <c r="E152" i="1"/>
  <c r="Q152" i="1"/>
  <c r="Q34" i="1" s="1"/>
  <c r="Q131" i="1"/>
  <c r="G146" i="1"/>
  <c r="Q125" i="1" s="1"/>
  <c r="Q164" i="1"/>
  <c r="Q158" i="1"/>
  <c r="Q35" i="1" s="1"/>
  <c r="Q32" i="1"/>
  <c r="G140" i="1"/>
  <c r="Q124" i="1" s="1"/>
  <c r="V164" i="1" l="1"/>
  <c r="Q36" i="1"/>
  <c r="Q132" i="1"/>
  <c r="V131" i="1"/>
  <c r="A15" i="1" s="1"/>
  <c r="V158" i="1"/>
  <c r="V33" i="1"/>
  <c r="L13" i="1" s="1"/>
  <c r="V152" i="1"/>
  <c r="R10" i="1" s="1"/>
  <c r="V132" i="1"/>
  <c r="V125" i="1"/>
  <c r="L19" i="1" s="1"/>
  <c r="V124" i="1"/>
  <c r="C19" i="1" s="1"/>
  <c r="V32" i="1"/>
  <c r="C13" i="1" s="1"/>
  <c r="G164" i="1"/>
  <c r="G152" i="1"/>
  <c r="Q126" i="1" s="1"/>
  <c r="Q128" i="1" s="1"/>
  <c r="G158" i="1"/>
  <c r="Q127" i="1" s="1"/>
  <c r="V127" i="1" l="1"/>
  <c r="V35" i="1"/>
  <c r="V36" i="1"/>
  <c r="V126" i="1"/>
  <c r="R19" i="1" s="1"/>
  <c r="V34" i="1"/>
  <c r="R13" i="1" s="1"/>
</calcChain>
</file>

<file path=xl/sharedStrings.xml><?xml version="1.0" encoding="utf-8"?>
<sst xmlns="http://schemas.openxmlformats.org/spreadsheetml/2006/main" count="126" uniqueCount="117">
  <si>
    <t>0</t>
  </si>
  <si>
    <t>Z1</t>
  </si>
  <si>
    <t>Z2</t>
  </si>
  <si>
    <t>Z3</t>
  </si>
  <si>
    <t>Z2*Z3</t>
  </si>
  <si>
    <t>Z1*Z3</t>
  </si>
  <si>
    <t>Z1*Z2</t>
  </si>
  <si>
    <t>-Z1*Z3</t>
  </si>
  <si>
    <t>-Z2</t>
  </si>
  <si>
    <t>U3-U2</t>
  </si>
  <si>
    <t>hoek in graden</t>
  </si>
  <si>
    <t>cos</t>
  </si>
  <si>
    <t>sin</t>
  </si>
  <si>
    <t>W</t>
  </si>
  <si>
    <t>complexe notatie</t>
  </si>
  <si>
    <t>complexe notatie U1, U2 en U3</t>
  </si>
  <si>
    <t>hoek U in rad</t>
  </si>
  <si>
    <t>Z4</t>
  </si>
  <si>
    <t>-Z4</t>
  </si>
  <si>
    <t>Z5</t>
  </si>
  <si>
    <t>-Z5</t>
  </si>
  <si>
    <t>-Z1*Z2</t>
  </si>
  <si>
    <t>Z2*Z4</t>
  </si>
  <si>
    <t>-Z2*Z3</t>
  </si>
  <si>
    <t>p</t>
  </si>
  <si>
    <t>-Z2*Z4</t>
  </si>
  <si>
    <t>Z3*Z4</t>
  </si>
  <si>
    <t>-Z3*Z4</t>
  </si>
  <si>
    <t>Z1*Z4</t>
  </si>
  <si>
    <t>-Z1*Z4</t>
  </si>
  <si>
    <t>Z3*Z5</t>
  </si>
  <si>
    <t>-Z3*Z5</t>
  </si>
  <si>
    <t>Z4*Z5</t>
  </si>
  <si>
    <t>-Z4*Z5</t>
  </si>
  <si>
    <t>Z1*Z5</t>
  </si>
  <si>
    <t>-Z1*Z5</t>
  </si>
  <si>
    <t>Z2*Z5</t>
  </si>
  <si>
    <t>-Z2*Z5</t>
  </si>
  <si>
    <t>Z1*Z2*Z3</t>
  </si>
  <si>
    <t>-Z1*Z2*Z3</t>
  </si>
  <si>
    <t>Z1*Z2*Z4</t>
  </si>
  <si>
    <t>-Z1*Z2*Z4</t>
  </si>
  <si>
    <t>Z1*Z3*Z4</t>
  </si>
  <si>
    <t>Z1*Z3*Z5</t>
  </si>
  <si>
    <t>Z2*Z3*Z4</t>
  </si>
  <si>
    <t>Z1*Z4*Z5</t>
  </si>
  <si>
    <t>Z2*Z4*Z5</t>
  </si>
  <si>
    <t>Z2*Z3*Z5</t>
  </si>
  <si>
    <t>Z1Z2Z3+Z1Z2Z4+Z1Z3Z4+Z1Z3Z5+Z2Z3Z4+Z1Z4Z5+Z2Z3Z5+Z2Z4Z5</t>
  </si>
  <si>
    <t>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</si>
  <si>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</si>
  <si>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</si>
  <si>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</si>
  <si>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</si>
  <si>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</si>
  <si>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</si>
  <si>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</si>
  <si>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</si>
  <si>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</si>
  <si>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</si>
  <si>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</si>
  <si>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</si>
  <si>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</si>
  <si>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</si>
  <si>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</si>
  <si>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q</t>
  </si>
  <si>
    <t>U2-U1</t>
  </si>
  <si>
    <t>U4-U3</t>
  </si>
  <si>
    <t>hoek in radialen</t>
  </si>
  <si>
    <t>Results:</t>
  </si>
  <si>
    <t>HAN University of Applied Sciences, Arnhem, the Netherlands</t>
  </si>
  <si>
    <t>Phase shift [◦]</t>
  </si>
  <si>
    <t>value U [V]</t>
  </si>
  <si>
    <t>U1</t>
  </si>
  <si>
    <t>U2</t>
  </si>
  <si>
    <t>U3</t>
  </si>
  <si>
    <t>U4</t>
  </si>
  <si>
    <t>value R [Ω]</t>
  </si>
  <si>
    <t>value X [Ω]</t>
  </si>
  <si>
    <t>R2</t>
  </si>
  <si>
    <t>R3</t>
  </si>
  <si>
    <t>R4</t>
  </si>
  <si>
    <t>R5</t>
  </si>
  <si>
    <t>jX1</t>
  </si>
  <si>
    <t>jX2</t>
  </si>
  <si>
    <t>jX3</t>
  </si>
  <si>
    <t>jX4</t>
  </si>
  <si>
    <t>jX5</t>
  </si>
  <si>
    <t>Ua</t>
  </si>
  <si>
    <t>Ub</t>
  </si>
  <si>
    <t xml:space="preserve">I1 </t>
  </si>
  <si>
    <t xml:space="preserve">I2 </t>
  </si>
  <si>
    <t xml:space="preserve">I3 </t>
  </si>
  <si>
    <t xml:space="preserve">I4 </t>
  </si>
  <si>
    <t xml:space="preserve">I5 </t>
  </si>
  <si>
    <t>R1</t>
  </si>
  <si>
    <t>U [V]</t>
  </si>
  <si>
    <t>I [A]</t>
  </si>
  <si>
    <t>→</t>
  </si>
  <si>
    <t>abs I [A]</t>
  </si>
  <si>
    <t xml:space="preserve"> V</t>
  </si>
  <si>
    <t xml:space="preserve"> A</t>
  </si>
  <si>
    <t xml:space="preserve"> W</t>
  </si>
  <si>
    <t xml:space="preserve">  VAR</t>
  </si>
  <si>
    <r>
      <rPr>
        <sz val="11"/>
        <color rgb="FFC00000"/>
        <rFont val="Calibri"/>
        <family val="2"/>
      </rPr>
      <t>©</t>
    </r>
    <r>
      <rPr>
        <sz val="11"/>
        <color rgb="FFC00000"/>
        <rFont val="Calibri"/>
        <family val="2"/>
        <scheme val="minor"/>
      </rPr>
      <t xml:space="preserve"> Amperes.nl  email: info@amperes.nl</t>
    </r>
  </si>
  <si>
    <t>P</t>
  </si>
  <si>
    <t>Specify the number of digits after the decimal point:</t>
  </si>
  <si>
    <t>Fill in values (red):</t>
  </si>
  <si>
    <t>U, I and R</t>
  </si>
  <si>
    <r>
      <t xml:space="preserve"> </t>
    </r>
    <r>
      <rPr>
        <sz val="11"/>
        <color theme="1"/>
        <rFont val="Calibri"/>
        <family val="2"/>
      </rPr>
      <t>Ω</t>
    </r>
  </si>
  <si>
    <t>P [W] *</t>
  </si>
  <si>
    <t>*) If P negative = delivering active power and if P positive = consuming active power</t>
  </si>
  <si>
    <t>Bram Steennis, version January 29 2021</t>
  </si>
  <si>
    <t>2 LOOPS ELECTRICAL DC CIRCUIT CALCULATOR</t>
  </si>
  <si>
    <t>For private use only and not for commercial settings</t>
  </si>
  <si>
    <t xml:space="preserve"> Ω</t>
  </si>
  <si>
    <r>
      <rPr>
        <sz val="20"/>
        <rFont val="Calibri"/>
        <family val="2"/>
      </rPr>
      <t>∑</t>
    </r>
    <r>
      <rPr>
        <sz val="20"/>
        <rFont val="Calibri"/>
        <family val="2"/>
        <scheme val="minor"/>
      </rPr>
      <t xml:space="preserve">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</si>
</sst>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"/>
    <numFmt numFmtId="166" formatCode="&quot;€&quot;\ #,##0.00"/>
    <numFmt numFmtId="167" formatCode="#,##0.000"/>
  </numFmts>
  <fonts count="36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rgb="FF00B0F0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rgb="FF0070C0"/>
      <name val="Calibri"/>
      <family val="2"/>
      <scheme val="minor"/>
    </font>
    <font>
      <sz val="20"/>
      <color theme="5" tint="-0.249977111117893"/>
      <name val="Calibri"/>
      <family val="2"/>
      <scheme val="minor"/>
    </font>
    <font>
      <sz val="22"/>
      <color theme="1"/>
      <name val="Calibri"/>
      <family val="2"/>
    </font>
    <font>
      <sz val="11"/>
      <color rgb="FFC00000"/>
      <name val="Calibri"/>
      <family val="2"/>
      <scheme val="minor"/>
    </font>
    <font>
      <sz val="11"/>
      <color rgb="FFC00000"/>
      <name val="Calibri"/>
      <family val="2"/>
    </font>
    <font>
      <sz val="34"/>
      <color theme="9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sz val="20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rgb="FFE020D2"/>
      <name val="Calibri"/>
      <family val="2"/>
      <scheme val="minor"/>
    </font>
    <font>
      <sz val="11"/>
      <color rgb="FFE020D2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22"/>
      <color theme="0"/>
      <name val="Calibri"/>
      <family val="2"/>
    </font>
    <font>
      <sz val="11"/>
      <color rgb="FFFF0000"/>
      <name val="Calibri"/>
      <family val="2"/>
      <scheme val="minor"/>
    </font>
    <font>
      <b/>
      <sz val="20"/>
      <color rgb="FF00B050"/>
      <name val="Calibri"/>
      <family val="2"/>
      <scheme val="minor"/>
    </font>
    <font>
      <sz val="20"/>
      <name val="Calibri"/>
      <family val="2"/>
      <scheme val="minor"/>
    </font>
    <font>
      <sz val="20"/>
      <name val="Calibri"/>
      <family val="2"/>
    </font>
    <font>
      <sz val="11"/>
      <name val="Calibri"/>
      <family val="2"/>
      <scheme val="minor"/>
    </font>
    <font>
      <b/>
      <sz val="20"/>
      <color rgb="FFE020D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NumberFormat="1" applyProtection="1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8" fillId="0" borderId="0" xfId="0" applyFont="1" applyProtection="1"/>
    <xf numFmtId="49" fontId="6" fillId="0" borderId="0" xfId="0" applyNumberFormat="1" applyFont="1" applyBorder="1" applyProtection="1"/>
    <xf numFmtId="4" fontId="9" fillId="0" borderId="0" xfId="0" applyNumberFormat="1" applyFont="1" applyBorder="1" applyProtection="1">
      <protection locked="0"/>
    </xf>
    <xf numFmtId="0" fontId="6" fillId="0" borderId="0" xfId="0" applyFont="1" applyBorder="1" applyProtection="1">
      <protection locked="0"/>
    </xf>
    <xf numFmtId="49" fontId="6" fillId="0" borderId="0" xfId="0" applyNumberFormat="1" applyFont="1"/>
    <xf numFmtId="0" fontId="6" fillId="0" borderId="0" xfId="0" applyFont="1"/>
    <xf numFmtId="49" fontId="6" fillId="0" borderId="0" xfId="0" applyNumberFormat="1" applyFont="1" applyBorder="1" applyAlignment="1" applyProtection="1">
      <alignment horizontal="left"/>
    </xf>
    <xf numFmtId="165" fontId="9" fillId="0" borderId="0" xfId="0" applyNumberFormat="1" applyFont="1" applyBorder="1" applyProtection="1">
      <protection locked="0"/>
    </xf>
    <xf numFmtId="49" fontId="7" fillId="0" borderId="0" xfId="0" applyNumberFormat="1" applyFont="1" applyBorder="1" applyAlignment="1" applyProtection="1">
      <alignment horizontal="left"/>
    </xf>
    <xf numFmtId="0" fontId="9" fillId="0" borderId="0" xfId="0" applyFont="1" applyBorder="1" applyProtection="1"/>
    <xf numFmtId="165" fontId="9" fillId="0" borderId="0" xfId="0" applyNumberFormat="1" applyFont="1" applyBorder="1" applyProtection="1"/>
    <xf numFmtId="49" fontId="10" fillId="0" borderId="0" xfId="0" applyNumberFormat="1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right"/>
    </xf>
    <xf numFmtId="165" fontId="10" fillId="0" borderId="0" xfId="0" applyNumberFormat="1" applyFont="1" applyBorder="1" applyAlignment="1" applyProtection="1">
      <alignment horizontal="right"/>
    </xf>
    <xf numFmtId="0" fontId="10" fillId="0" borderId="0" xfId="0" applyFont="1" applyAlignment="1" applyProtection="1">
      <alignment horizontal="right"/>
    </xf>
    <xf numFmtId="0" fontId="6" fillId="2" borderId="0" xfId="0" applyFont="1" applyFill="1" applyProtection="1"/>
    <xf numFmtId="165" fontId="6" fillId="2" borderId="0" xfId="0" applyNumberFormat="1" applyFont="1" applyFill="1" applyProtection="1"/>
    <xf numFmtId="0" fontId="6" fillId="0" borderId="0" xfId="0" applyNumberFormat="1" applyFont="1" applyProtection="1"/>
    <xf numFmtId="165" fontId="6" fillId="0" borderId="0" xfId="0" applyNumberFormat="1" applyFont="1" applyProtection="1"/>
    <xf numFmtId="49" fontId="6" fillId="0" borderId="0" xfId="0" applyNumberFormat="1" applyFont="1" applyProtection="1"/>
    <xf numFmtId="165" fontId="9" fillId="0" borderId="0" xfId="0" applyNumberFormat="1" applyFont="1" applyProtection="1"/>
    <xf numFmtId="0" fontId="6" fillId="2" borderId="0" xfId="0" applyNumberFormat="1" applyFont="1" applyFill="1" applyProtection="1"/>
    <xf numFmtId="165" fontId="6" fillId="0" borderId="0" xfId="0" applyNumberFormat="1" applyFont="1" applyBorder="1" applyProtection="1"/>
    <xf numFmtId="165" fontId="6" fillId="0" borderId="0" xfId="0" applyNumberFormat="1" applyFont="1" applyFill="1" applyProtection="1"/>
    <xf numFmtId="4" fontId="6" fillId="0" borderId="0" xfId="0" applyNumberFormat="1" applyFont="1" applyFill="1" applyBorder="1" applyProtection="1"/>
    <xf numFmtId="0" fontId="6" fillId="0" borderId="0" xfId="0" applyNumberFormat="1" applyFont="1" applyFill="1" applyBorder="1" applyProtection="1"/>
    <xf numFmtId="0" fontId="6" fillId="0" borderId="0" xfId="0" applyNumberFormat="1" applyFont="1" applyFill="1" applyProtection="1"/>
    <xf numFmtId="2" fontId="6" fillId="0" borderId="0" xfId="0" applyNumberFormat="1" applyFont="1" applyFill="1" applyProtection="1"/>
    <xf numFmtId="2" fontId="10" fillId="0" borderId="0" xfId="0" applyNumberFormat="1" applyFont="1" applyFill="1" applyProtection="1"/>
    <xf numFmtId="0" fontId="6" fillId="0" borderId="0" xfId="0" applyFont="1" applyFill="1" applyProtection="1"/>
    <xf numFmtId="3" fontId="6" fillId="0" borderId="0" xfId="0" applyNumberFormat="1" applyFont="1" applyFill="1" applyProtection="1"/>
    <xf numFmtId="0" fontId="10" fillId="0" borderId="0" xfId="0" applyFont="1" applyProtection="1"/>
    <xf numFmtId="0" fontId="11" fillId="0" borderId="0" xfId="0" applyFont="1" applyProtection="1"/>
    <xf numFmtId="49" fontId="6" fillId="0" borderId="0" xfId="0" applyNumberFormat="1" applyFont="1" applyBorder="1" applyAlignment="1" applyProtection="1">
      <alignment horizontal="right"/>
    </xf>
    <xf numFmtId="49" fontId="7" fillId="0" borderId="0" xfId="0" applyNumberFormat="1" applyFont="1" applyBorder="1" applyAlignment="1" applyProtection="1">
      <alignment horizontal="right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right"/>
    </xf>
    <xf numFmtId="0" fontId="0" fillId="0" borderId="0" xfId="0" applyNumberFormat="1" applyAlignment="1" applyProtection="1">
      <alignment horizontal="right"/>
    </xf>
    <xf numFmtId="0" fontId="7" fillId="0" borderId="1" xfId="0" applyFont="1" applyBorder="1" applyAlignment="1" applyProtection="1">
      <alignment horizontal="right"/>
    </xf>
    <xf numFmtId="4" fontId="9" fillId="0" borderId="3" xfId="0" applyNumberFormat="1" applyFont="1" applyBorder="1" applyProtection="1">
      <protection locked="0"/>
    </xf>
    <xf numFmtId="49" fontId="10" fillId="0" borderId="2" xfId="0" applyNumberFormat="1" applyFont="1" applyBorder="1" applyProtection="1"/>
    <xf numFmtId="0" fontId="0" fillId="0" borderId="0" xfId="0" applyBorder="1" applyProtection="1">
      <protection locked="0"/>
    </xf>
    <xf numFmtId="0" fontId="0" fillId="0" borderId="0" xfId="0" applyBorder="1"/>
    <xf numFmtId="49" fontId="6" fillId="0" borderId="0" xfId="0" applyNumberFormat="1" applyFont="1" applyBorder="1"/>
    <xf numFmtId="0" fontId="0" fillId="0" borderId="6" xfId="0" applyBorder="1" applyProtection="1"/>
    <xf numFmtId="0" fontId="8" fillId="0" borderId="6" xfId="0" applyFont="1" applyBorder="1" applyProtection="1"/>
    <xf numFmtId="0" fontId="6" fillId="0" borderId="6" xfId="0" applyFont="1" applyBorder="1" applyProtection="1"/>
    <xf numFmtId="0" fontId="0" fillId="0" borderId="6" xfId="0" applyBorder="1" applyProtection="1">
      <protection locked="0"/>
    </xf>
    <xf numFmtId="0" fontId="0" fillId="0" borderId="6" xfId="0" applyBorder="1"/>
    <xf numFmtId="49" fontId="6" fillId="0" borderId="6" xfId="0" applyNumberFormat="1" applyFont="1" applyBorder="1"/>
    <xf numFmtId="49" fontId="6" fillId="0" borderId="6" xfId="0" applyNumberFormat="1" applyFont="1" applyBorder="1" applyAlignment="1" applyProtection="1">
      <alignment horizontal="right"/>
    </xf>
    <xf numFmtId="4" fontId="9" fillId="0" borderId="1" xfId="0" applyNumberFormat="1" applyFont="1" applyBorder="1" applyProtection="1">
      <protection locked="0"/>
    </xf>
    <xf numFmtId="4" fontId="7" fillId="0" borderId="0" xfId="0" applyNumberFormat="1" applyFont="1" applyBorder="1" applyAlignment="1" applyProtection="1">
      <alignment horizontal="right"/>
    </xf>
    <xf numFmtId="0" fontId="6" fillId="2" borderId="0" xfId="0" applyNumberFormat="1" applyFont="1" applyFill="1" applyBorder="1" applyProtection="1"/>
    <xf numFmtId="49" fontId="0" fillId="0" borderId="0" xfId="0" applyNumberFormat="1" applyFont="1" applyProtection="1"/>
    <xf numFmtId="49" fontId="15" fillId="0" borderId="0" xfId="0" applyNumberFormat="1" applyFont="1"/>
    <xf numFmtId="1" fontId="0" fillId="0" borderId="0" xfId="0" applyNumberFormat="1" applyAlignment="1" applyProtection="1">
      <alignment horizontal="left"/>
      <protection locked="0"/>
    </xf>
    <xf numFmtId="4" fontId="10" fillId="0" borderId="3" xfId="0" applyNumberFormat="1" applyFont="1" applyFill="1" applyBorder="1" applyProtection="1"/>
    <xf numFmtId="0" fontId="16" fillId="0" borderId="0" xfId="0" applyFont="1" applyAlignment="1">
      <alignment horizontal="right"/>
    </xf>
    <xf numFmtId="49" fontId="10" fillId="0" borderId="0" xfId="0" applyNumberFormat="1" applyFont="1" applyFill="1" applyBorder="1" applyProtection="1"/>
    <xf numFmtId="4" fontId="10" fillId="0" borderId="0" xfId="0" applyNumberFormat="1" applyFont="1" applyFill="1" applyBorder="1" applyProtection="1"/>
    <xf numFmtId="4" fontId="0" fillId="0" borderId="0" xfId="0" applyNumberFormat="1" applyProtection="1"/>
    <xf numFmtId="166" fontId="16" fillId="0" borderId="0" xfId="0" applyNumberFormat="1" applyFont="1" applyAlignment="1" applyProtection="1">
      <alignment horizontal="left"/>
      <protection locked="0"/>
    </xf>
    <xf numFmtId="4" fontId="0" fillId="0" borderId="0" xfId="1" applyNumberFormat="1" applyFont="1" applyProtection="1"/>
    <xf numFmtId="167" fontId="0" fillId="0" borderId="0" xfId="0" applyNumberFormat="1" applyProtection="1"/>
    <xf numFmtId="4" fontId="9" fillId="0" borderId="0" xfId="0" applyNumberFormat="1" applyFont="1" applyBorder="1" applyProtection="1"/>
    <xf numFmtId="49" fontId="13" fillId="0" borderId="0" xfId="0" applyNumberFormat="1" applyFont="1" applyProtection="1"/>
    <xf numFmtId="49" fontId="0" fillId="0" borderId="0" xfId="0" applyNumberFormat="1" applyProtection="1"/>
    <xf numFmtId="49" fontId="18" fillId="0" borderId="0" xfId="0" applyNumberFormat="1" applyFont="1" applyAlignment="1" applyProtection="1">
      <alignment vertical="top"/>
    </xf>
    <xf numFmtId="166" fontId="16" fillId="0" borderId="0" xfId="0" applyNumberFormat="1" applyFont="1" applyAlignment="1" applyProtection="1">
      <alignment horizontal="left"/>
    </xf>
    <xf numFmtId="0" fontId="16" fillId="0" borderId="0" xfId="0" applyFont="1" applyProtection="1"/>
    <xf numFmtId="0" fontId="16" fillId="0" borderId="0" xfId="0" applyFont="1" applyAlignment="1" applyProtection="1">
      <alignment horizontal="right"/>
    </xf>
    <xf numFmtId="0" fontId="0" fillId="0" borderId="0" xfId="0" applyAlignment="1" applyProtection="1">
      <alignment horizontal="left"/>
    </xf>
    <xf numFmtId="1" fontId="0" fillId="0" borderId="0" xfId="0" applyNumberFormat="1" applyAlignment="1" applyProtection="1">
      <alignment horizontal="left"/>
    </xf>
    <xf numFmtId="49" fontId="0" fillId="0" borderId="0" xfId="0" applyNumberFormat="1" applyAlignment="1" applyProtection="1">
      <alignment horizontal="right"/>
    </xf>
    <xf numFmtId="1" fontId="3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1" fontId="0" fillId="0" borderId="0" xfId="0" applyNumberFormat="1" applyProtection="1"/>
    <xf numFmtId="3" fontId="20" fillId="0" borderId="0" xfId="0" applyNumberFormat="1" applyFont="1" applyAlignment="1" applyProtection="1">
      <alignment horizontal="left"/>
    </xf>
    <xf numFmtId="49" fontId="3" fillId="0" borderId="0" xfId="0" applyNumberFormat="1" applyFont="1" applyProtection="1"/>
    <xf numFmtId="0" fontId="3" fillId="0" borderId="0" xfId="0" applyNumberFormat="1" applyFont="1" applyFill="1" applyBorder="1" applyProtection="1"/>
    <xf numFmtId="0" fontId="3" fillId="0" borderId="0" xfId="0" applyNumberFormat="1" applyFont="1" applyFill="1" applyProtection="1"/>
    <xf numFmtId="0" fontId="23" fillId="3" borderId="10" xfId="0" applyFont="1" applyFill="1" applyBorder="1" applyAlignment="1" applyProtection="1">
      <alignment horizontal="right"/>
    </xf>
    <xf numFmtId="0" fontId="23" fillId="3" borderId="11" xfId="0" applyFont="1" applyFill="1" applyBorder="1" applyAlignment="1" applyProtection="1">
      <alignment horizontal="right"/>
    </xf>
    <xf numFmtId="0" fontId="24" fillId="3" borderId="14" xfId="0" applyFont="1" applyFill="1" applyBorder="1" applyProtection="1">
      <protection locked="0"/>
    </xf>
    <xf numFmtId="0" fontId="24" fillId="3" borderId="15" xfId="0" applyFont="1" applyFill="1" applyBorder="1" applyProtection="1">
      <protection locked="0"/>
    </xf>
    <xf numFmtId="49" fontId="26" fillId="0" borderId="2" xfId="0" applyNumberFormat="1" applyFont="1" applyBorder="1" applyAlignment="1" applyProtection="1">
      <alignment horizontal="right"/>
    </xf>
    <xf numFmtId="49" fontId="26" fillId="0" borderId="0" xfId="0" applyNumberFormat="1" applyFont="1" applyBorder="1" applyAlignment="1" applyProtection="1">
      <alignment horizontal="right"/>
    </xf>
    <xf numFmtId="0" fontId="25" fillId="0" borderId="0" xfId="0" applyFont="1" applyBorder="1" applyProtection="1">
      <protection locked="0"/>
    </xf>
    <xf numFmtId="0" fontId="25" fillId="0" borderId="0" xfId="0" applyFont="1" applyBorder="1"/>
    <xf numFmtId="0" fontId="26" fillId="0" borderId="0" xfId="0" applyFont="1" applyBorder="1"/>
    <xf numFmtId="4" fontId="26" fillId="0" borderId="3" xfId="0" applyNumberFormat="1" applyFont="1" applyBorder="1" applyProtection="1">
      <protection locked="0"/>
    </xf>
    <xf numFmtId="0" fontId="25" fillId="0" borderId="0" xfId="0" applyFont="1"/>
    <xf numFmtId="0" fontId="26" fillId="0" borderId="0" xfId="0" applyFont="1"/>
    <xf numFmtId="0" fontId="27" fillId="0" borderId="0" xfId="0" applyFont="1" applyAlignment="1">
      <alignment horizontal="right"/>
    </xf>
    <xf numFmtId="49" fontId="26" fillId="0" borderId="4" xfId="0" applyNumberFormat="1" applyFont="1" applyBorder="1" applyAlignment="1" applyProtection="1">
      <alignment horizontal="right"/>
    </xf>
    <xf numFmtId="49" fontId="26" fillId="0" borderId="7" xfId="0" applyNumberFormat="1" applyFont="1" applyBorder="1" applyAlignment="1" applyProtection="1">
      <alignment horizontal="right"/>
    </xf>
    <xf numFmtId="0" fontId="25" fillId="0" borderId="7" xfId="0" applyFont="1" applyBorder="1" applyProtection="1">
      <protection locked="0"/>
    </xf>
    <xf numFmtId="0" fontId="25" fillId="0" borderId="7" xfId="0" applyFont="1" applyBorder="1"/>
    <xf numFmtId="0" fontId="26" fillId="0" borderId="7" xfId="0" applyFont="1" applyBorder="1"/>
    <xf numFmtId="4" fontId="26" fillId="0" borderId="5" xfId="0" applyNumberFormat="1" applyFont="1" applyBorder="1" applyProtection="1">
      <protection locked="0"/>
    </xf>
    <xf numFmtId="165" fontId="26" fillId="0" borderId="0" xfId="0" applyNumberFormat="1" applyFont="1" applyProtection="1"/>
    <xf numFmtId="0" fontId="26" fillId="0" borderId="0" xfId="0" applyNumberFormat="1" applyFont="1" applyProtection="1"/>
    <xf numFmtId="49" fontId="26" fillId="0" borderId="2" xfId="0" applyNumberFormat="1" applyFont="1" applyFill="1" applyBorder="1" applyProtection="1"/>
    <xf numFmtId="4" fontId="26" fillId="0" borderId="3" xfId="0" applyNumberFormat="1" applyFont="1" applyFill="1" applyBorder="1" applyProtection="1"/>
    <xf numFmtId="49" fontId="26" fillId="0" borderId="2" xfId="0" applyNumberFormat="1" applyFont="1" applyBorder="1" applyProtection="1"/>
    <xf numFmtId="49" fontId="26" fillId="0" borderId="4" xfId="0" applyNumberFormat="1" applyFont="1" applyFill="1" applyBorder="1" applyProtection="1"/>
    <xf numFmtId="4" fontId="26" fillId="0" borderId="5" xfId="0" applyNumberFormat="1" applyFont="1" applyFill="1" applyBorder="1" applyProtection="1"/>
    <xf numFmtId="49" fontId="28" fillId="0" borderId="0" xfId="0" applyNumberFormat="1" applyFont="1" applyProtection="1"/>
    <xf numFmtId="3" fontId="26" fillId="0" borderId="3" xfId="0" applyNumberFormat="1" applyFont="1" applyBorder="1" applyProtection="1"/>
    <xf numFmtId="3" fontId="26" fillId="0" borderId="5" xfId="0" applyNumberFormat="1" applyFont="1" applyBorder="1" applyProtection="1"/>
    <xf numFmtId="0" fontId="0" fillId="0" borderId="16" xfId="0" applyBorder="1" applyProtection="1"/>
    <xf numFmtId="0" fontId="6" fillId="0" borderId="8" xfId="0" applyFont="1" applyBorder="1" applyProtection="1"/>
    <xf numFmtId="0" fontId="6" fillId="0" borderId="9" xfId="0" applyFont="1" applyBorder="1" applyProtection="1"/>
    <xf numFmtId="0" fontId="7" fillId="0" borderId="17" xfId="0" applyFont="1" applyBorder="1" applyAlignment="1" applyProtection="1">
      <alignment horizontal="right"/>
    </xf>
    <xf numFmtId="49" fontId="6" fillId="0" borderId="18" xfId="0" applyNumberFormat="1" applyFont="1" applyBorder="1" applyAlignment="1" applyProtection="1">
      <alignment horizontal="right"/>
    </xf>
    <xf numFmtId="3" fontId="9" fillId="0" borderId="19" xfId="0" applyNumberFormat="1" applyFont="1" applyBorder="1" applyProtection="1">
      <protection locked="0"/>
    </xf>
    <xf numFmtId="49" fontId="6" fillId="0" borderId="20" xfId="0" applyNumberFormat="1" applyFont="1" applyBorder="1" applyAlignment="1" applyProtection="1">
      <alignment horizontal="right"/>
    </xf>
    <xf numFmtId="3" fontId="9" fillId="0" borderId="21" xfId="0" applyNumberFormat="1" applyFont="1" applyBorder="1" applyProtection="1">
      <protection locked="0"/>
    </xf>
    <xf numFmtId="49" fontId="6" fillId="0" borderId="12" xfId="0" applyNumberFormat="1" applyFont="1" applyBorder="1" applyAlignment="1" applyProtection="1">
      <alignment horizontal="right"/>
    </xf>
    <xf numFmtId="49" fontId="6" fillId="0" borderId="13" xfId="0" applyNumberFormat="1" applyFont="1" applyBorder="1" applyAlignment="1" applyProtection="1">
      <alignment horizontal="right"/>
    </xf>
    <xf numFmtId="3" fontId="9" fillId="0" borderId="22" xfId="0" applyNumberFormat="1" applyFont="1" applyBorder="1" applyProtection="1">
      <protection locked="0"/>
    </xf>
    <xf numFmtId="0" fontId="8" fillId="0" borderId="8" xfId="0" applyFont="1" applyBorder="1" applyProtection="1"/>
    <xf numFmtId="0" fontId="8" fillId="0" borderId="9" xfId="0" applyFont="1" applyBorder="1" applyProtection="1"/>
    <xf numFmtId="4" fontId="7" fillId="0" borderId="17" xfId="0" applyNumberFormat="1" applyFont="1" applyBorder="1" applyAlignment="1" applyProtection="1">
      <alignment horizontal="right"/>
    </xf>
    <xf numFmtId="0" fontId="16" fillId="0" borderId="0" xfId="0" applyNumberFormat="1" applyFont="1" applyAlignment="1" applyProtection="1">
      <alignment horizontal="left"/>
      <protection locked="0"/>
    </xf>
    <xf numFmtId="0" fontId="0" fillId="0" borderId="0" xfId="0" applyNumberFormat="1"/>
    <xf numFmtId="0" fontId="0" fillId="0" borderId="0" xfId="0" applyNumberFormat="1" applyProtection="1">
      <protection locked="0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/>
    </xf>
    <xf numFmtId="0" fontId="0" fillId="0" borderId="0" xfId="0" applyNumberFormat="1" applyAlignment="1" applyProtection="1">
      <alignment horizontal="left"/>
      <protection locked="0"/>
    </xf>
    <xf numFmtId="0" fontId="3" fillId="0" borderId="0" xfId="0" applyNumberFormat="1" applyFont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20" fillId="0" borderId="0" xfId="0" applyNumberFormat="1" applyFont="1" applyAlignment="1">
      <alignment horizontal="left"/>
    </xf>
    <xf numFmtId="167" fontId="16" fillId="0" borderId="0" xfId="0" applyNumberFormat="1" applyFont="1" applyAlignment="1" applyProtection="1">
      <alignment horizontal="left"/>
      <protection locked="0"/>
    </xf>
    <xf numFmtId="0" fontId="16" fillId="0" borderId="0" xfId="0" applyNumberFormat="1" applyFont="1" applyAlignment="1">
      <alignment horizontal="left"/>
    </xf>
    <xf numFmtId="49" fontId="19" fillId="0" borderId="6" xfId="0" applyNumberFormat="1" applyFont="1" applyBorder="1" applyAlignment="1" applyProtection="1">
      <alignment horizontal="left"/>
    </xf>
    <xf numFmtId="49" fontId="10" fillId="0" borderId="6" xfId="0" applyNumberFormat="1" applyFont="1" applyFill="1" applyBorder="1" applyProtection="1"/>
    <xf numFmtId="49" fontId="10" fillId="0" borderId="0" xfId="0" applyNumberFormat="1" applyFont="1" applyBorder="1" applyProtection="1"/>
    <xf numFmtId="49" fontId="26" fillId="0" borderId="0" xfId="0" applyNumberFormat="1" applyFont="1" applyFill="1" applyBorder="1" applyProtection="1"/>
    <xf numFmtId="49" fontId="26" fillId="0" borderId="0" xfId="0" applyNumberFormat="1" applyFont="1" applyBorder="1" applyProtection="1"/>
    <xf numFmtId="49" fontId="26" fillId="0" borderId="7" xfId="0" applyNumberFormat="1" applyFont="1" applyFill="1" applyBorder="1" applyProtection="1"/>
    <xf numFmtId="0" fontId="0" fillId="0" borderId="0" xfId="0" applyBorder="1" applyProtection="1"/>
    <xf numFmtId="3" fontId="26" fillId="0" borderId="0" xfId="0" applyNumberFormat="1" applyFont="1" applyFill="1" applyBorder="1" applyProtection="1"/>
    <xf numFmtId="0" fontId="3" fillId="0" borderId="0" xfId="0" applyFont="1" applyBorder="1"/>
    <xf numFmtId="0" fontId="3" fillId="0" borderId="0" xfId="0" applyFont="1" applyBorder="1" applyProtection="1"/>
    <xf numFmtId="0" fontId="3" fillId="0" borderId="0" xfId="0" applyNumberFormat="1" applyFont="1" applyBorder="1" applyProtection="1"/>
    <xf numFmtId="0" fontId="0" fillId="0" borderId="0" xfId="0" applyNumberFormat="1" applyBorder="1" applyProtection="1"/>
    <xf numFmtId="0" fontId="0" fillId="0" borderId="0" xfId="0" applyFill="1" applyBorder="1" applyAlignment="1" applyProtection="1">
      <alignment wrapText="1"/>
    </xf>
    <xf numFmtId="0" fontId="24" fillId="0" borderId="0" xfId="0" applyFont="1" applyFill="1" applyBorder="1" applyProtection="1">
      <protection locked="0"/>
    </xf>
    <xf numFmtId="0" fontId="6" fillId="0" borderId="0" xfId="0" applyNumberFormat="1" applyFont="1" applyBorder="1" applyProtection="1"/>
    <xf numFmtId="4" fontId="29" fillId="0" borderId="0" xfId="0" applyNumberFormat="1" applyFont="1" applyBorder="1" applyAlignment="1" applyProtection="1">
      <alignment horizontal="right"/>
    </xf>
    <xf numFmtId="49" fontId="30" fillId="0" borderId="0" xfId="0" applyNumberFormat="1" applyFont="1" applyAlignment="1" applyProtection="1">
      <alignment horizontal="right"/>
    </xf>
    <xf numFmtId="4" fontId="33" fillId="0" borderId="0" xfId="0" applyNumberFormat="1" applyFont="1" applyBorder="1" applyAlignment="1" applyProtection="1">
      <alignment horizontal="right"/>
    </xf>
    <xf numFmtId="4" fontId="34" fillId="0" borderId="0" xfId="0" applyNumberFormat="1" applyFont="1" applyBorder="1" applyAlignment="1" applyProtection="1">
      <alignment horizontal="right"/>
    </xf>
    <xf numFmtId="0" fontId="0" fillId="0" borderId="3" xfId="0" applyNumberFormat="1" applyBorder="1" applyProtection="1"/>
    <xf numFmtId="49" fontId="19" fillId="0" borderId="23" xfId="0" applyNumberFormat="1" applyFont="1" applyBorder="1" applyAlignment="1" applyProtection="1">
      <alignment horizontal="left"/>
    </xf>
    <xf numFmtId="49" fontId="19" fillId="0" borderId="4" xfId="0" applyNumberFormat="1" applyFont="1" applyBorder="1" applyAlignment="1" applyProtection="1">
      <alignment horizontal="left"/>
    </xf>
    <xf numFmtId="49" fontId="19" fillId="0" borderId="7" xfId="0" applyNumberFormat="1" applyFont="1" applyBorder="1" applyAlignment="1" applyProtection="1">
      <alignment horizontal="left"/>
    </xf>
    <xf numFmtId="49" fontId="10" fillId="0" borderId="23" xfId="0" applyNumberFormat="1" applyFont="1" applyFill="1" applyBorder="1" applyProtection="1"/>
    <xf numFmtId="49" fontId="10" fillId="0" borderId="2" xfId="0" applyNumberFormat="1" applyFont="1" applyFill="1" applyBorder="1" applyProtection="1"/>
    <xf numFmtId="49" fontId="10" fillId="0" borderId="4" xfId="0" applyNumberFormat="1" applyFont="1" applyFill="1" applyBorder="1" applyProtection="1"/>
    <xf numFmtId="49" fontId="10" fillId="0" borderId="7" xfId="0" applyNumberFormat="1" applyFont="1" applyFill="1" applyBorder="1" applyProtection="1"/>
    <xf numFmtId="4" fontId="19" fillId="0" borderId="6" xfId="0" applyNumberFormat="1" applyFont="1" applyBorder="1" applyAlignment="1" applyProtection="1"/>
    <xf numFmtId="0" fontId="0" fillId="0" borderId="1" xfId="0" applyBorder="1" applyAlignment="1"/>
    <xf numFmtId="4" fontId="19" fillId="0" borderId="7" xfId="0" applyNumberFormat="1" applyFont="1" applyBorder="1" applyAlignment="1" applyProtection="1"/>
    <xf numFmtId="0" fontId="0" fillId="0" borderId="5" xfId="0" applyBorder="1" applyAlignment="1"/>
    <xf numFmtId="4" fontId="10" fillId="0" borderId="6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0" fontId="0" fillId="0" borderId="3" xfId="0" applyBorder="1" applyAlignment="1"/>
    <xf numFmtId="4" fontId="10" fillId="0" borderId="7" xfId="0" applyNumberFormat="1" applyFont="1" applyFill="1" applyBorder="1" applyAlignment="1" applyProtection="1"/>
    <xf numFmtId="0" fontId="0" fillId="3" borderId="8" xfId="0" applyFill="1" applyBorder="1" applyAlignment="1" applyProtection="1">
      <alignment wrapText="1"/>
    </xf>
    <xf numFmtId="0" fontId="0" fillId="3" borderId="9" xfId="0" applyFill="1" applyBorder="1" applyAlignment="1" applyProtection="1">
      <alignment wrapText="1"/>
    </xf>
    <xf numFmtId="0" fontId="0" fillId="3" borderId="12" xfId="0" applyFill="1" applyBorder="1" applyAlignment="1" applyProtection="1">
      <alignment wrapText="1"/>
    </xf>
    <xf numFmtId="0" fontId="0" fillId="3" borderId="13" xfId="0" applyFill="1" applyBorder="1" applyAlignment="1" applyProtection="1">
      <alignment wrapText="1"/>
    </xf>
    <xf numFmtId="3" fontId="17" fillId="0" borderId="23" xfId="0" applyNumberFormat="1" applyFont="1" applyFill="1" applyBorder="1" applyAlignment="1" applyProtection="1"/>
    <xf numFmtId="3" fontId="17" fillId="0" borderId="2" xfId="0" applyNumberFormat="1" applyFont="1" applyFill="1" applyBorder="1" applyAlignment="1" applyProtection="1"/>
    <xf numFmtId="3" fontId="17" fillId="0" borderId="4" xfId="0" applyNumberFormat="1" applyFont="1" applyFill="1" applyBorder="1" applyAlignment="1" applyProtection="1"/>
    <xf numFmtId="164" fontId="30" fillId="0" borderId="0" xfId="0" applyNumberFormat="1" applyFont="1" applyFill="1" applyBorder="1" applyAlignment="1" applyProtection="1"/>
    <xf numFmtId="0" fontId="32" fillId="0" borderId="0" xfId="0" applyFont="1" applyBorder="1" applyAlignment="1"/>
    <xf numFmtId="0" fontId="35" fillId="0" borderId="0" xfId="0" applyFont="1" applyProtection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E020D2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89561136"/>
        <c:axId val="789562096"/>
      </c:lineChart>
      <c:catAx>
        <c:axId val="7895611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nl-NL"/>
          </a:p>
        </c:txPr>
        <c:crossAx val="789562096"/>
        <c:crosses val="autoZero"/>
        <c:auto val="1"/>
        <c:lblAlgn val="ctr"/>
        <c:lblOffset val="100"/>
        <c:noMultiLvlLbl val="0"/>
      </c:catAx>
      <c:valAx>
        <c:axId val="78956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nl-NL"/>
          </a:p>
        </c:txPr>
        <c:crossAx val="789561136"/>
        <c:crosses val="autoZero"/>
        <c:crossBetween val="between"/>
      </c:valAx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alibri" panose="020F0502020204030204" pitchFamily="34" charset="0"/>
          <a:cs typeface="Calibri" panose="020F050202020403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4</xdr:row>
      <xdr:rowOff>87630</xdr:rowOff>
    </xdr:from>
    <xdr:to>
      <xdr:col>31</xdr:col>
      <xdr:colOff>91440</xdr:colOff>
      <xdr:row>26</xdr:row>
      <xdr:rowOff>148590</xdr:rowOff>
    </xdr:to>
    <xdr:graphicFrame macro="">
      <xdr:nvGraphicFramePr>
        <xdr:cNvPr id="8" name="Grafiek 7">
          <a:extLst>
            <a:ext uri="{FF2B5EF4-FFF2-40B4-BE49-F238E27FC236}">
              <a16:creationId xmlns:a16="http://schemas.microsoft.com/office/drawing/2014/main" id="{B1196AB8-F374-4B85-999A-077ED03E7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1117600</xdr:colOff>
      <xdr:row>21</xdr:row>
      <xdr:rowOff>106680</xdr:rowOff>
    </xdr:from>
    <xdr:to>
      <xdr:col>12</xdr:col>
      <xdr:colOff>412750</xdr:colOff>
      <xdr:row>27</xdr:row>
      <xdr:rowOff>53340</xdr:rowOff>
    </xdr:to>
    <xdr:sp macro="" textlink="">
      <xdr:nvSpPr>
        <xdr:cNvPr id="2" name="Pijl: gebogen omhoog 1">
          <a:extLst>
            <a:ext uri="{FF2B5EF4-FFF2-40B4-BE49-F238E27FC236}">
              <a16:creationId xmlns:a16="http://schemas.microsoft.com/office/drawing/2014/main" id="{7F67CEF9-68F8-4733-B42E-EC42B2362C4E}"/>
            </a:ext>
          </a:extLst>
        </xdr:cNvPr>
        <xdr:cNvSpPr/>
      </xdr:nvSpPr>
      <xdr:spPr>
        <a:xfrm flipH="1">
          <a:off x="2806700" y="3789680"/>
          <a:ext cx="647700" cy="416560"/>
        </a:xfrm>
        <a:prstGeom prst="bentUpArrow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0.11648</cdr:x>
      <cdr:y>0.14685</cdr:y>
    </cdr:from>
    <cdr:to>
      <cdr:x>0.11957</cdr:x>
      <cdr:y>0.91715</cdr:y>
    </cdr:to>
    <cdr:cxnSp macro="">
      <cdr:nvCxnSpPr>
        <cdr:cNvPr id="5" name="Rechte verbindingslijn 4">
          <a:extLst xmlns:a="http://schemas.openxmlformats.org/drawingml/2006/main">
            <a:ext uri="{FF2B5EF4-FFF2-40B4-BE49-F238E27FC236}">
              <a16:creationId xmlns:a16="http://schemas.microsoft.com/office/drawing/2014/main" id="{B555340F-42AF-4747-961E-46005D17C3D0}"/>
            </a:ext>
          </a:extLst>
        </cdr:cNvPr>
        <cdr:cNvCxnSpPr/>
      </cdr:nvCxnSpPr>
      <cdr:spPr>
        <a:xfrm xmlns:a="http://schemas.openxmlformats.org/drawingml/2006/main">
          <a:off x="1247017" y="959001"/>
          <a:ext cx="33143" cy="5030319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0.70162</cdr:x>
      <cdr:y>0.17188</cdr:y>
    </cdr:from>
    <cdr:to>
      <cdr:x>0.86706</cdr:x>
      <cdr:y>0.25893</cdr:y>
    </cdr:to>
    <cdr:sp macro="" textlink="">
      <cdr:nvSpPr>
        <cdr:cNvPr id="10" name="Tekstvak 9">
          <a:extLst xmlns:a="http://schemas.openxmlformats.org/drawingml/2006/main">
            <a:ext uri="{FF2B5EF4-FFF2-40B4-BE49-F238E27FC236}">
              <a16:creationId xmlns:a16="http://schemas.microsoft.com/office/drawing/2014/main" id="{8C16BD04-EC68-4F27-8529-CE712A5E42C8}"/>
            </a:ext>
          </a:extLst>
        </cdr:cNvPr>
        <cdr:cNvSpPr txBox="1"/>
      </cdr:nvSpPr>
      <cdr:spPr>
        <a:xfrm xmlns:a="http://schemas.openxmlformats.org/drawingml/2006/main">
          <a:off x="7239000" y="1173480"/>
          <a:ext cx="1706880" cy="594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  <cdr:relSizeAnchor xmlns:cdr="http://schemas.openxmlformats.org/drawingml/2006/chartDrawing">
    <cdr:from>
      <cdr:x>0.32086</cdr:x>
      <cdr:y>0.15079</cdr:y>
    </cdr:from>
    <cdr:to>
      <cdr:x>0.32332</cdr:x>
      <cdr:y>0.9142</cdr:y>
    </cdr:to>
    <cdr:cxnSp macro="">
      <cdr:nvCxnSpPr>
        <cdr:cNvPr id="15" name="Rechte verbindingslijn 14">
          <a:extLst xmlns:a="http://schemas.openxmlformats.org/drawingml/2006/main">
            <a:ext uri="{FF2B5EF4-FFF2-40B4-BE49-F238E27FC236}">
              <a16:creationId xmlns:a16="http://schemas.microsoft.com/office/drawing/2014/main" id="{0247733C-71D2-455C-9E03-837C3A1EE45A}"/>
            </a:ext>
          </a:extLst>
        </cdr:cNvPr>
        <cdr:cNvCxnSpPr/>
      </cdr:nvCxnSpPr>
      <cdr:spPr>
        <a:xfrm xmlns:a="http://schemas.openxmlformats.org/drawingml/2006/main">
          <a:off x="3070860" y="506730"/>
          <a:ext cx="23545" cy="2565366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0.55342</cdr:x>
      <cdr:y>0.14964</cdr:y>
    </cdr:from>
    <cdr:to>
      <cdr:x>0.55406</cdr:x>
      <cdr:y>0.91527</cdr:y>
    </cdr:to>
    <cdr:cxnSp macro="">
      <cdr:nvCxnSpPr>
        <cdr:cNvPr id="18" name="Rechte verbindingslijn 17">
          <a:extLst xmlns:a="http://schemas.openxmlformats.org/drawingml/2006/main">
            <a:ext uri="{FF2B5EF4-FFF2-40B4-BE49-F238E27FC236}">
              <a16:creationId xmlns:a16="http://schemas.microsoft.com/office/drawing/2014/main" id="{0247733C-71D2-455C-9E03-837C3A1EE45A}"/>
            </a:ext>
          </a:extLst>
        </cdr:cNvPr>
        <cdr:cNvCxnSpPr/>
      </cdr:nvCxnSpPr>
      <cdr:spPr>
        <a:xfrm xmlns:a="http://schemas.openxmlformats.org/drawingml/2006/main">
          <a:off x="4868617" y="505130"/>
          <a:ext cx="5630" cy="2584507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0.11624</cdr:x>
      <cdr:y>0.14399</cdr:y>
    </cdr:from>
    <cdr:to>
      <cdr:x>0.55414</cdr:x>
      <cdr:y>0.15079</cdr:y>
    </cdr:to>
    <cdr:cxnSp macro="">
      <cdr:nvCxnSpPr>
        <cdr:cNvPr id="27" name="Rechte verbindingslijn 26">
          <a:extLst xmlns:a="http://schemas.openxmlformats.org/drawingml/2006/main">
            <a:ext uri="{FF2B5EF4-FFF2-40B4-BE49-F238E27FC236}">
              <a16:creationId xmlns:a16="http://schemas.microsoft.com/office/drawing/2014/main" id="{B7C6D536-5A8F-49AD-90CE-025468238976}"/>
            </a:ext>
          </a:extLst>
        </cdr:cNvPr>
        <cdr:cNvCxnSpPr/>
      </cdr:nvCxnSpPr>
      <cdr:spPr>
        <a:xfrm xmlns:a="http://schemas.openxmlformats.org/drawingml/2006/main" flipV="1">
          <a:off x="1112520" y="483870"/>
          <a:ext cx="4191000" cy="2286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0.11815</cdr:x>
      <cdr:y>0.91046</cdr:y>
    </cdr:from>
    <cdr:to>
      <cdr:x>0.5532</cdr:x>
      <cdr:y>0.91249</cdr:y>
    </cdr:to>
    <cdr:cxnSp macro="">
      <cdr:nvCxnSpPr>
        <cdr:cNvPr id="32" name="Rechte verbindingslijn 31">
          <a:extLst xmlns:a="http://schemas.openxmlformats.org/drawingml/2006/main">
            <a:ext uri="{FF2B5EF4-FFF2-40B4-BE49-F238E27FC236}">
              <a16:creationId xmlns:a16="http://schemas.microsoft.com/office/drawing/2014/main" id="{B2424C12-9D01-4CA8-991E-70EC83BD4867}"/>
            </a:ext>
          </a:extLst>
        </cdr:cNvPr>
        <cdr:cNvCxnSpPr/>
      </cdr:nvCxnSpPr>
      <cdr:spPr>
        <a:xfrm xmlns:a="http://schemas.openxmlformats.org/drawingml/2006/main" flipV="1">
          <a:off x="1039400" y="3073400"/>
          <a:ext cx="3827240" cy="6858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0.11691</cdr:x>
      <cdr:y>0.19275</cdr:y>
    </cdr:from>
    <cdr:to>
      <cdr:x>0.11691</cdr:x>
      <cdr:y>0.25718</cdr:y>
    </cdr:to>
    <cdr:cxnSp macro="">
      <cdr:nvCxnSpPr>
        <cdr:cNvPr id="48" name="Rechte verbindingslijn met pijl 47">
          <a:extLst xmlns:a="http://schemas.openxmlformats.org/drawingml/2006/main">
            <a:ext uri="{FF2B5EF4-FFF2-40B4-BE49-F238E27FC236}">
              <a16:creationId xmlns:a16="http://schemas.microsoft.com/office/drawing/2014/main" id="{2B700DEE-5F10-4710-819A-00D209F23D4A}"/>
            </a:ext>
          </a:extLst>
        </cdr:cNvPr>
        <cdr:cNvCxnSpPr/>
      </cdr:nvCxnSpPr>
      <cdr:spPr>
        <a:xfrm xmlns:a="http://schemas.openxmlformats.org/drawingml/2006/main" flipH="1" flipV="1">
          <a:off x="973720" y="646258"/>
          <a:ext cx="0" cy="216000"/>
        </a:xfrm>
        <a:prstGeom xmlns:a="http://schemas.openxmlformats.org/drawingml/2006/main" prst="straightConnector1">
          <a:avLst/>
        </a:prstGeom>
        <a:ln xmlns:a="http://schemas.openxmlformats.org/drawingml/2006/main" w="28575" cap="flat" cmpd="sng" algn="ctr">
          <a:solidFill>
            <a:srgbClr val="0070C0"/>
          </a:solidFill>
          <a:prstDash val="solid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0.12994</cdr:x>
      <cdr:y>0.73707</cdr:y>
    </cdr:from>
    <cdr:to>
      <cdr:x>0.1708</cdr:x>
      <cdr:y>0.80941</cdr:y>
    </cdr:to>
    <cdr:sp macro="" textlink="">
      <cdr:nvSpPr>
        <cdr:cNvPr id="63" name="Tekstvak 1">
          <a:extLst xmlns:a="http://schemas.openxmlformats.org/drawingml/2006/main">
            <a:ext uri="{FF2B5EF4-FFF2-40B4-BE49-F238E27FC236}">
              <a16:creationId xmlns:a16="http://schemas.microsoft.com/office/drawing/2014/main" id="{53463C7C-7A5E-4D71-AEBE-71D5D5BC9787}"/>
            </a:ext>
          </a:extLst>
        </cdr:cNvPr>
        <cdr:cNvSpPr txBox="1"/>
      </cdr:nvSpPr>
      <cdr:spPr>
        <a:xfrm xmlns:a="http://schemas.openxmlformats.org/drawingml/2006/main">
          <a:off x="1437640" y="4813300"/>
          <a:ext cx="452120" cy="472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 sz="2800"/>
        </a:p>
      </cdr:txBody>
    </cdr:sp>
  </cdr:relSizeAnchor>
  <cdr:relSizeAnchor xmlns:cdr="http://schemas.openxmlformats.org/drawingml/2006/chartDrawing">
    <cdr:from>
      <cdr:x>0.08997</cdr:x>
      <cdr:y>0.64073</cdr:y>
    </cdr:from>
    <cdr:to>
      <cdr:x>0.1442</cdr:x>
      <cdr:y>0.78239</cdr:y>
    </cdr:to>
    <cdr:sp macro="" textlink="">
      <cdr:nvSpPr>
        <cdr:cNvPr id="69" name="Ovaal 7">
          <a:extLst xmlns:a="http://schemas.openxmlformats.org/drawingml/2006/main">
            <a:ext uri="{FF2B5EF4-FFF2-40B4-BE49-F238E27FC236}">
              <a16:creationId xmlns:a16="http://schemas.microsoft.com/office/drawing/2014/main" id="{7ABDB62A-B0AC-4FB1-9B9B-3C5F9450CF42}"/>
            </a:ext>
          </a:extLst>
        </cdr:cNvPr>
        <cdr:cNvSpPr/>
      </cdr:nvSpPr>
      <cdr:spPr>
        <a:xfrm xmlns:a="http://schemas.openxmlformats.org/drawingml/2006/main">
          <a:off x="861059" y="2153122"/>
          <a:ext cx="519029" cy="47603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0.70162</cdr:x>
      <cdr:y>0.17188</cdr:y>
    </cdr:from>
    <cdr:to>
      <cdr:x>0.86706</cdr:x>
      <cdr:y>0.25893</cdr:y>
    </cdr:to>
    <cdr:sp macro="" textlink="">
      <cdr:nvSpPr>
        <cdr:cNvPr id="71" name="Tekstvak 9">
          <a:extLst xmlns:a="http://schemas.openxmlformats.org/drawingml/2006/main">
            <a:ext uri="{FF2B5EF4-FFF2-40B4-BE49-F238E27FC236}">
              <a16:creationId xmlns:a16="http://schemas.microsoft.com/office/drawing/2014/main" id="{8C16BD04-EC68-4F27-8529-CE712A5E42C8}"/>
            </a:ext>
          </a:extLst>
        </cdr:cNvPr>
        <cdr:cNvSpPr txBox="1"/>
      </cdr:nvSpPr>
      <cdr:spPr>
        <a:xfrm xmlns:a="http://schemas.openxmlformats.org/drawingml/2006/main">
          <a:off x="7239000" y="1173480"/>
          <a:ext cx="1706880" cy="594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  <cdr:relSizeAnchor xmlns:cdr="http://schemas.openxmlformats.org/drawingml/2006/chartDrawing">
    <cdr:from>
      <cdr:x>0.30591</cdr:x>
      <cdr:y>0.35236</cdr:y>
    </cdr:from>
    <cdr:to>
      <cdr:x>0.34179</cdr:x>
      <cdr:y>0.51977</cdr:y>
    </cdr:to>
    <cdr:sp macro="" textlink="">
      <cdr:nvSpPr>
        <cdr:cNvPr id="75" name="Rechthoek 16">
          <a:extLst xmlns:a="http://schemas.openxmlformats.org/drawingml/2006/main">
            <a:ext uri="{FF2B5EF4-FFF2-40B4-BE49-F238E27FC236}">
              <a16:creationId xmlns:a16="http://schemas.microsoft.com/office/drawing/2014/main" id="{53A64F5C-C4AC-49A6-BFF0-34B4BBB1FE80}"/>
            </a:ext>
          </a:extLst>
        </cdr:cNvPr>
        <cdr:cNvSpPr/>
      </cdr:nvSpPr>
      <cdr:spPr>
        <a:xfrm xmlns:a="http://schemas.openxmlformats.org/drawingml/2006/main" rot="16200000">
          <a:off x="2478300" y="1309196"/>
          <a:ext cx="561293" cy="30566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0.32169</cdr:x>
      <cdr:y>0.20604</cdr:y>
    </cdr:from>
    <cdr:to>
      <cdr:x>0.32237</cdr:x>
      <cdr:y>0.27046</cdr:y>
    </cdr:to>
    <cdr:cxnSp macro="">
      <cdr:nvCxnSpPr>
        <cdr:cNvPr id="91" name="Rechte verbindingslijn met pijl 50">
          <a:extLst xmlns:a="http://schemas.openxmlformats.org/drawingml/2006/main">
            <a:ext uri="{FF2B5EF4-FFF2-40B4-BE49-F238E27FC236}">
              <a16:creationId xmlns:a16="http://schemas.microsoft.com/office/drawing/2014/main" id="{784CEBF5-BB10-47FD-B4F7-BB0ABE65AB72}"/>
            </a:ext>
          </a:extLst>
        </cdr:cNvPr>
        <cdr:cNvCxnSpPr/>
      </cdr:nvCxnSpPr>
      <cdr:spPr>
        <a:xfrm xmlns:a="http://schemas.openxmlformats.org/drawingml/2006/main" flipH="1" flipV="1">
          <a:off x="2679245" y="690811"/>
          <a:ext cx="5664" cy="216000"/>
        </a:xfrm>
        <a:prstGeom xmlns:a="http://schemas.openxmlformats.org/drawingml/2006/main" prst="straightConnector1">
          <a:avLst/>
        </a:prstGeom>
        <a:ln xmlns:a="http://schemas.openxmlformats.org/drawingml/2006/main" w="28575" cap="flat" cmpd="sng" algn="ctr">
          <a:solidFill>
            <a:srgbClr val="0070C0"/>
          </a:solidFill>
          <a:prstDash val="solid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0.55341</cdr:x>
      <cdr:y>0.21016</cdr:y>
    </cdr:from>
    <cdr:to>
      <cdr:x>0.5541</cdr:x>
      <cdr:y>0.27458</cdr:y>
    </cdr:to>
    <cdr:cxnSp macro="">
      <cdr:nvCxnSpPr>
        <cdr:cNvPr id="92" name="Rechte verbindingslijn met pijl 51">
          <a:extLst xmlns:a="http://schemas.openxmlformats.org/drawingml/2006/main">
            <a:ext uri="{FF2B5EF4-FFF2-40B4-BE49-F238E27FC236}">
              <a16:creationId xmlns:a16="http://schemas.microsoft.com/office/drawing/2014/main" id="{784CEBF5-BB10-47FD-B4F7-BB0ABE65AB72}"/>
            </a:ext>
          </a:extLst>
        </cdr:cNvPr>
        <cdr:cNvCxnSpPr/>
      </cdr:nvCxnSpPr>
      <cdr:spPr>
        <a:xfrm xmlns:a="http://schemas.openxmlformats.org/drawingml/2006/main" flipH="1" flipV="1">
          <a:off x="4868529" y="709425"/>
          <a:ext cx="6070" cy="217460"/>
        </a:xfrm>
        <a:prstGeom xmlns:a="http://schemas.openxmlformats.org/drawingml/2006/main" prst="straightConnector1">
          <a:avLst/>
        </a:prstGeom>
        <a:ln xmlns:a="http://schemas.openxmlformats.org/drawingml/2006/main" w="28575" cap="flat" cmpd="sng" algn="ctr">
          <a:solidFill>
            <a:srgbClr val="0070C0"/>
          </a:solidFill>
          <a:prstDash val="solid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0.06428</cdr:x>
      <cdr:y>0.54231</cdr:y>
    </cdr:from>
    <cdr:to>
      <cdr:x>0.10515</cdr:x>
      <cdr:y>0.61465</cdr:y>
    </cdr:to>
    <cdr:sp macro="" textlink="">
      <cdr:nvSpPr>
        <cdr:cNvPr id="99" name="Tekstvak 1">
          <a:extLst xmlns:a="http://schemas.openxmlformats.org/drawingml/2006/main">
            <a:ext uri="{FF2B5EF4-FFF2-40B4-BE49-F238E27FC236}">
              <a16:creationId xmlns:a16="http://schemas.microsoft.com/office/drawing/2014/main" id="{1951F564-B3F7-4865-A29F-BA48F3B008B3}"/>
            </a:ext>
          </a:extLst>
        </cdr:cNvPr>
        <cdr:cNvSpPr txBox="1"/>
      </cdr:nvSpPr>
      <cdr:spPr>
        <a:xfrm xmlns:a="http://schemas.openxmlformats.org/drawingml/2006/main">
          <a:off x="540754" y="1818272"/>
          <a:ext cx="343818" cy="2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/>
            <a:t>+</a:t>
          </a:r>
        </a:p>
      </cdr:txBody>
    </cdr:sp>
  </cdr:relSizeAnchor>
  <cdr:relSizeAnchor xmlns:cdr="http://schemas.openxmlformats.org/drawingml/2006/chartDrawing">
    <cdr:from>
      <cdr:x>0.27367</cdr:x>
      <cdr:y>0.53917</cdr:y>
    </cdr:from>
    <cdr:to>
      <cdr:x>0.31453</cdr:x>
      <cdr:y>0.61151</cdr:y>
    </cdr:to>
    <cdr:sp macro="" textlink="">
      <cdr:nvSpPr>
        <cdr:cNvPr id="100" name="Tekstvak 1">
          <a:extLst xmlns:a="http://schemas.openxmlformats.org/drawingml/2006/main">
            <a:ext uri="{FF2B5EF4-FFF2-40B4-BE49-F238E27FC236}">
              <a16:creationId xmlns:a16="http://schemas.microsoft.com/office/drawing/2014/main" id="{1FFB36DD-489F-4B5E-9B31-94BFE1577766}"/>
            </a:ext>
          </a:extLst>
        </cdr:cNvPr>
        <cdr:cNvSpPr txBox="1"/>
      </cdr:nvSpPr>
      <cdr:spPr>
        <a:xfrm xmlns:a="http://schemas.openxmlformats.org/drawingml/2006/main">
          <a:off x="2302257" y="1807744"/>
          <a:ext cx="343734" cy="2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/>
            <a:t>+</a:t>
          </a:r>
        </a:p>
      </cdr:txBody>
    </cdr:sp>
  </cdr:relSizeAnchor>
  <cdr:relSizeAnchor xmlns:cdr="http://schemas.openxmlformats.org/drawingml/2006/chartDrawing">
    <cdr:from>
      <cdr:x>0.56757</cdr:x>
      <cdr:y>0.53587</cdr:y>
    </cdr:from>
    <cdr:to>
      <cdr:x>0.60843</cdr:x>
      <cdr:y>0.60822</cdr:y>
    </cdr:to>
    <cdr:sp macro="" textlink="">
      <cdr:nvSpPr>
        <cdr:cNvPr id="101" name="Tekstvak 1">
          <a:extLst xmlns:a="http://schemas.openxmlformats.org/drawingml/2006/main">
            <a:ext uri="{FF2B5EF4-FFF2-40B4-BE49-F238E27FC236}">
              <a16:creationId xmlns:a16="http://schemas.microsoft.com/office/drawing/2014/main" id="{1FFB36DD-489F-4B5E-9B31-94BFE1577766}"/>
            </a:ext>
          </a:extLst>
        </cdr:cNvPr>
        <cdr:cNvSpPr txBox="1"/>
      </cdr:nvSpPr>
      <cdr:spPr>
        <a:xfrm xmlns:a="http://schemas.openxmlformats.org/drawingml/2006/main">
          <a:off x="5009645" y="1812334"/>
          <a:ext cx="360650" cy="244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/>
            <a:t>+</a:t>
          </a:r>
        </a:p>
      </cdr:txBody>
    </cdr:sp>
  </cdr:relSizeAnchor>
  <cdr:relSizeAnchor xmlns:cdr="http://schemas.openxmlformats.org/drawingml/2006/chartDrawing">
    <cdr:from>
      <cdr:x>0.06643</cdr:x>
      <cdr:y>0.68021</cdr:y>
    </cdr:from>
    <cdr:to>
      <cdr:x>0.10729</cdr:x>
      <cdr:y>0.75255</cdr:y>
    </cdr:to>
    <cdr:sp macro="" textlink="">
      <cdr:nvSpPr>
        <cdr:cNvPr id="103" name="Tekstvak 1">
          <a:extLst xmlns:a="http://schemas.openxmlformats.org/drawingml/2006/main">
            <a:ext uri="{FF2B5EF4-FFF2-40B4-BE49-F238E27FC236}">
              <a16:creationId xmlns:a16="http://schemas.microsoft.com/office/drawing/2014/main" id="{53463C7C-7A5E-4D71-AEBE-71D5D5BC9787}"/>
            </a:ext>
          </a:extLst>
        </cdr:cNvPr>
        <cdr:cNvSpPr txBox="1"/>
      </cdr:nvSpPr>
      <cdr:spPr>
        <a:xfrm xmlns:a="http://schemas.openxmlformats.org/drawingml/2006/main">
          <a:off x="503168" y="2073280"/>
          <a:ext cx="309485" cy="2204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/>
            <a:t>_</a:t>
          </a:r>
        </a:p>
      </cdr:txBody>
    </cdr:sp>
  </cdr:relSizeAnchor>
  <cdr:relSizeAnchor xmlns:cdr="http://schemas.openxmlformats.org/drawingml/2006/chartDrawing">
    <cdr:from>
      <cdr:x>0.27324</cdr:x>
      <cdr:y>0.67927</cdr:y>
    </cdr:from>
    <cdr:to>
      <cdr:x>0.3141</cdr:x>
      <cdr:y>0.75162</cdr:y>
    </cdr:to>
    <cdr:sp macro="" textlink="">
      <cdr:nvSpPr>
        <cdr:cNvPr id="104" name="Tekstvak 1">
          <a:extLst xmlns:a="http://schemas.openxmlformats.org/drawingml/2006/main">
            <a:ext uri="{FF2B5EF4-FFF2-40B4-BE49-F238E27FC236}">
              <a16:creationId xmlns:a16="http://schemas.microsoft.com/office/drawing/2014/main" id="{0EF7C3FE-E895-44B0-B1E9-45C286D6AE7A}"/>
            </a:ext>
          </a:extLst>
        </cdr:cNvPr>
        <cdr:cNvSpPr txBox="1"/>
      </cdr:nvSpPr>
      <cdr:spPr>
        <a:xfrm xmlns:a="http://schemas.openxmlformats.org/drawingml/2006/main">
          <a:off x="2327792" y="2277447"/>
          <a:ext cx="348093" cy="24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/>
            <a:t>_</a:t>
          </a:r>
        </a:p>
      </cdr:txBody>
    </cdr:sp>
  </cdr:relSizeAnchor>
  <cdr:relSizeAnchor xmlns:cdr="http://schemas.openxmlformats.org/drawingml/2006/chartDrawing">
    <cdr:from>
      <cdr:x>0.56902</cdr:x>
      <cdr:y>0.68821</cdr:y>
    </cdr:from>
    <cdr:to>
      <cdr:x>0.60988</cdr:x>
      <cdr:y>0.76055</cdr:y>
    </cdr:to>
    <cdr:sp macro="" textlink="">
      <cdr:nvSpPr>
        <cdr:cNvPr id="105" name="Tekstvak 1">
          <a:extLst xmlns:a="http://schemas.openxmlformats.org/drawingml/2006/main">
            <a:ext uri="{FF2B5EF4-FFF2-40B4-BE49-F238E27FC236}">
              <a16:creationId xmlns:a16="http://schemas.microsoft.com/office/drawing/2014/main" id="{0EF7C3FE-E895-44B0-B1E9-45C286D6AE7A}"/>
            </a:ext>
          </a:extLst>
        </cdr:cNvPr>
        <cdr:cNvSpPr txBox="1"/>
      </cdr:nvSpPr>
      <cdr:spPr>
        <a:xfrm xmlns:a="http://schemas.openxmlformats.org/drawingml/2006/main">
          <a:off x="5022473" y="2327542"/>
          <a:ext cx="360651" cy="2446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/>
            <a:t>_</a:t>
          </a:r>
        </a:p>
      </cdr:txBody>
    </cdr:sp>
  </cdr:relSizeAnchor>
  <cdr:relSizeAnchor xmlns:cdr="http://schemas.openxmlformats.org/drawingml/2006/chartDrawing">
    <cdr:from>
      <cdr:x>0.10058</cdr:x>
      <cdr:y>0.36223</cdr:y>
    </cdr:from>
    <cdr:to>
      <cdr:x>0.13646</cdr:x>
      <cdr:y>0.52964</cdr:y>
    </cdr:to>
    <cdr:sp macro="" textlink="">
      <cdr:nvSpPr>
        <cdr:cNvPr id="113" name="Rechthoek 112">
          <a:extLst xmlns:a="http://schemas.openxmlformats.org/drawingml/2006/main">
            <a:ext uri="{FF2B5EF4-FFF2-40B4-BE49-F238E27FC236}">
              <a16:creationId xmlns:a16="http://schemas.microsoft.com/office/drawing/2014/main" id="{0F393ECE-B6AB-4871-90C7-DC52619672FA}"/>
            </a:ext>
          </a:extLst>
        </cdr:cNvPr>
        <cdr:cNvSpPr/>
      </cdr:nvSpPr>
      <cdr:spPr>
        <a:xfrm xmlns:a="http://schemas.openxmlformats.org/drawingml/2006/main" rot="16200000">
          <a:off x="642543" y="1223327"/>
          <a:ext cx="510266" cy="2717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0.53626</cdr:x>
      <cdr:y>0.35472</cdr:y>
    </cdr:from>
    <cdr:to>
      <cdr:x>0.57214</cdr:x>
      <cdr:y>0.52213</cdr:y>
    </cdr:to>
    <cdr:sp macro="" textlink="">
      <cdr:nvSpPr>
        <cdr:cNvPr id="114" name="Rechthoek 113">
          <a:extLst xmlns:a="http://schemas.openxmlformats.org/drawingml/2006/main">
            <a:ext uri="{FF2B5EF4-FFF2-40B4-BE49-F238E27FC236}">
              <a16:creationId xmlns:a16="http://schemas.microsoft.com/office/drawing/2014/main" id="{0F393ECE-B6AB-4871-90C7-DC52619672FA}"/>
            </a:ext>
          </a:extLst>
        </cdr:cNvPr>
        <cdr:cNvSpPr/>
      </cdr:nvSpPr>
      <cdr:spPr>
        <a:xfrm xmlns:a="http://schemas.openxmlformats.org/drawingml/2006/main" rot="16200000">
          <a:off x="4592919" y="1322147"/>
          <a:ext cx="565120" cy="315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0.29618</cdr:x>
      <cdr:y>0.63921</cdr:y>
    </cdr:from>
    <cdr:to>
      <cdr:x>0.34934</cdr:x>
      <cdr:y>0.78087</cdr:y>
    </cdr:to>
    <cdr:sp macro="" textlink="">
      <cdr:nvSpPr>
        <cdr:cNvPr id="116" name="Ovaal 115">
          <a:extLst xmlns:a="http://schemas.openxmlformats.org/drawingml/2006/main">
            <a:ext uri="{FF2B5EF4-FFF2-40B4-BE49-F238E27FC236}">
              <a16:creationId xmlns:a16="http://schemas.microsoft.com/office/drawing/2014/main" id="{4F88A61C-0F84-4553-8EAE-997C66EFD012}"/>
            </a:ext>
          </a:extLst>
        </cdr:cNvPr>
        <cdr:cNvSpPr/>
      </cdr:nvSpPr>
      <cdr:spPr>
        <a:xfrm xmlns:a="http://schemas.openxmlformats.org/drawingml/2006/main">
          <a:off x="2834640" y="2148006"/>
          <a:ext cx="508750" cy="47603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0.52866</cdr:x>
      <cdr:y>0.63962</cdr:y>
    </cdr:from>
    <cdr:to>
      <cdr:x>0.57984</cdr:x>
      <cdr:y>0.78128</cdr:y>
    </cdr:to>
    <cdr:sp macro="" textlink="">
      <cdr:nvSpPr>
        <cdr:cNvPr id="117" name="Ovaal 116">
          <a:extLst xmlns:a="http://schemas.openxmlformats.org/drawingml/2006/main">
            <a:ext uri="{FF2B5EF4-FFF2-40B4-BE49-F238E27FC236}">
              <a16:creationId xmlns:a16="http://schemas.microsoft.com/office/drawing/2014/main" id="{4F88A61C-0F84-4553-8EAE-997C66EFD012}"/>
            </a:ext>
          </a:extLst>
        </cdr:cNvPr>
        <cdr:cNvSpPr/>
      </cdr:nvSpPr>
      <cdr:spPr>
        <a:xfrm xmlns:a="http://schemas.openxmlformats.org/drawingml/2006/main">
          <a:off x="5059679" y="2149392"/>
          <a:ext cx="489761" cy="47603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0.05072</cdr:x>
      <cdr:y>0.17613</cdr:y>
    </cdr:from>
    <cdr:to>
      <cdr:x>0.05082</cdr:x>
      <cdr:y>0.50909</cdr:y>
    </cdr:to>
    <cdr:cxnSp macro="">
      <cdr:nvCxnSpPr>
        <cdr:cNvPr id="123" name="Rechte verbindingslijn met pijl 122">
          <a:extLst xmlns:a="http://schemas.openxmlformats.org/drawingml/2006/main">
            <a:ext uri="{FF2B5EF4-FFF2-40B4-BE49-F238E27FC236}">
              <a16:creationId xmlns:a16="http://schemas.microsoft.com/office/drawing/2014/main" id="{1B351BBE-61E3-4082-B723-82AC0DD5DDCE}"/>
            </a:ext>
          </a:extLst>
        </cdr:cNvPr>
        <cdr:cNvCxnSpPr/>
      </cdr:nvCxnSpPr>
      <cdr:spPr>
        <a:xfrm xmlns:a="http://schemas.openxmlformats.org/drawingml/2006/main" flipV="1">
          <a:off x="426720" y="590529"/>
          <a:ext cx="802" cy="1116351"/>
        </a:xfrm>
        <a:prstGeom xmlns:a="http://schemas.openxmlformats.org/drawingml/2006/main" prst="straightConnector1">
          <a:avLst/>
        </a:prstGeom>
        <a:ln xmlns:a="http://schemas.openxmlformats.org/drawingml/2006/main" w="19050" cap="flat" cmpd="sng" algn="ctr">
          <a:solidFill>
            <a:srgbClr val="E020D2"/>
          </a:solidFill>
          <a:prstDash val="lgDash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0.0487</cdr:x>
      <cdr:y>0.61364</cdr:y>
    </cdr:from>
    <cdr:to>
      <cdr:x>0.04891</cdr:x>
      <cdr:y>0.88864</cdr:y>
    </cdr:to>
    <cdr:cxnSp macro="">
      <cdr:nvCxnSpPr>
        <cdr:cNvPr id="133" name="Rechte verbindingslijn met pijl 132">
          <a:extLst xmlns:a="http://schemas.openxmlformats.org/drawingml/2006/main">
            <a:ext uri="{FF2B5EF4-FFF2-40B4-BE49-F238E27FC236}">
              <a16:creationId xmlns:a16="http://schemas.microsoft.com/office/drawing/2014/main" id="{7F8E9B72-AEF1-48CA-9843-90B8F700B02C}"/>
            </a:ext>
          </a:extLst>
        </cdr:cNvPr>
        <cdr:cNvCxnSpPr/>
      </cdr:nvCxnSpPr>
      <cdr:spPr>
        <a:xfrm xmlns:a="http://schemas.openxmlformats.org/drawingml/2006/main" flipV="1">
          <a:off x="409689" y="2057400"/>
          <a:ext cx="1791" cy="922032"/>
        </a:xfrm>
        <a:prstGeom xmlns:a="http://schemas.openxmlformats.org/drawingml/2006/main" prst="straightConnector1">
          <a:avLst/>
        </a:prstGeom>
        <a:ln xmlns:a="http://schemas.openxmlformats.org/drawingml/2006/main" w="22225" cap="flat" cmpd="sng" algn="ctr">
          <a:solidFill>
            <a:srgbClr val="E020D2"/>
          </a:solidFill>
          <a:prstDash val="lg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0.52218</cdr:x>
      <cdr:y>0.04</cdr:y>
    </cdr:from>
    <cdr:to>
      <cdr:x>0.622</cdr:x>
      <cdr:y>0.155</cdr:y>
    </cdr:to>
    <cdr:sp macro="" textlink="">
      <cdr:nvSpPr>
        <cdr:cNvPr id="8" name="Tekstvak 7">
          <a:extLst xmlns:a="http://schemas.openxmlformats.org/drawingml/2006/main">
            <a:ext uri="{FF2B5EF4-FFF2-40B4-BE49-F238E27FC236}">
              <a16:creationId xmlns:a16="http://schemas.microsoft.com/office/drawing/2014/main" id="{5BA5A766-B698-4F8E-91EA-55F09A04A144}"/>
            </a:ext>
          </a:extLst>
        </cdr:cNvPr>
        <cdr:cNvSpPr txBox="1"/>
      </cdr:nvSpPr>
      <cdr:spPr>
        <a:xfrm xmlns:a="http://schemas.openxmlformats.org/drawingml/2006/main">
          <a:off x="4305299" y="121920"/>
          <a:ext cx="822960" cy="350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</c:userShape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8600-4EB8-465E-903B-2CA3748EF5E7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41"/>
  <sheetViews>
    <sheetView showGridLines="0" showRowColHeaders="0" tabSelected="1" showRuler="0" topLeftCell="A11" zoomScaleNormal="100" zoomScaleSheetLayoutView="100" workbookViewId="0">
      <selection activeCell="AF29" sqref="AF29"/>
    </sheetView>
  </sheetViews>
  <sheetFormatPr defaultRowHeight="14.4" x14ac:dyDescent="0.3"/>
  <cols>
    <col min="2" max="2" width="13" customWidth="1"/>
    <col min="3" max="3" width="10.21875" customWidth="1"/>
    <col min="4" max="4" width="18.21875" style="1" customWidth="1"/>
    <col min="5" max="5" width="23.77734375" style="1" hidden="1" customWidth="1"/>
    <col min="6" max="6" width="21" hidden="1" customWidth="1"/>
    <col min="7" max="7" width="32.33203125" hidden="1" customWidth="1"/>
    <col min="8" max="8" width="31.21875" hidden="1" customWidth="1"/>
    <col min="9" max="9" width="9.77734375" hidden="1" customWidth="1"/>
    <col min="10" max="10" width="27" hidden="1" customWidth="1"/>
    <col min="11" max="11" width="8.88671875" hidden="1" customWidth="1"/>
    <col min="12" max="12" width="3.21875" customWidth="1"/>
    <col min="13" max="13" width="6" customWidth="1"/>
    <col min="14" max="14" width="7.5546875" customWidth="1"/>
    <col min="15" max="15" width="5" customWidth="1"/>
    <col min="16" max="16" width="7" customWidth="1"/>
    <col min="17" max="17" width="6.109375" customWidth="1"/>
    <col min="18" max="18" width="13.21875" customWidth="1"/>
    <col min="19" max="20" width="5.5546875" customWidth="1"/>
    <col min="21" max="21" width="11.88671875" customWidth="1"/>
    <col min="22" max="22" width="10" hidden="1" customWidth="1"/>
    <col min="23" max="29" width="8.88671875" hidden="1" customWidth="1"/>
    <col min="30" max="30" width="8.88671875" customWidth="1"/>
  </cols>
  <sheetData>
    <row r="1" spans="1:37" ht="43.8" x14ac:dyDescent="0.8">
      <c r="B1" s="66" t="s">
        <v>113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idden="1" x14ac:dyDescent="0.3"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idden="1" x14ac:dyDescent="0.3"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28.8" hidden="1" x14ac:dyDescent="0.55000000000000004">
      <c r="B4" s="4"/>
      <c r="C4" s="4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x14ac:dyDescent="0.3"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x14ac:dyDescent="0.3">
      <c r="N6" s="69"/>
      <c r="O6" s="73"/>
      <c r="P6" s="73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x14ac:dyDescent="0.3"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x14ac:dyDescent="0.3">
      <c r="O8" s="46"/>
      <c r="P8" s="46"/>
      <c r="Q8" s="67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x14ac:dyDescent="0.3">
      <c r="A9" s="139"/>
      <c r="B9" s="139"/>
      <c r="C9" s="139"/>
      <c r="D9" s="140"/>
      <c r="E9" s="140"/>
      <c r="F9" s="139"/>
      <c r="G9" s="139"/>
      <c r="H9" s="139"/>
      <c r="I9" s="139"/>
      <c r="J9" s="139"/>
      <c r="K9" s="139"/>
      <c r="L9" s="139"/>
      <c r="M9" s="139"/>
      <c r="N9" s="139"/>
      <c r="O9" s="141"/>
      <c r="P9" s="141"/>
      <c r="Q9" s="142"/>
      <c r="R9" s="3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x14ac:dyDescent="0.3">
      <c r="A10" s="139"/>
      <c r="B10" s="139"/>
      <c r="C10" s="148" t="str">
        <f>CONCATENATE("I1 = ",V140," A")</f>
        <v>I1 = 13,82 A</v>
      </c>
      <c r="D10" s="147"/>
      <c r="E10" s="138"/>
      <c r="F10" s="148"/>
      <c r="G10" s="148"/>
      <c r="H10" s="148"/>
      <c r="I10" s="148"/>
      <c r="J10" s="148"/>
      <c r="K10" s="148"/>
      <c r="L10" s="148" t="str">
        <f>CONCATENATE("I2 = ",V146," A")</f>
        <v>I2 = -2,36 A</v>
      </c>
      <c r="N10" s="138"/>
      <c r="O10" s="145"/>
      <c r="P10" s="145"/>
      <c r="R10" s="148" t="str">
        <f>CONCATENATE("I3 = ",V152," A")</f>
        <v>I3 = -11,45 A</v>
      </c>
      <c r="S10" s="81"/>
      <c r="T10" s="82"/>
      <c r="U10" s="80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x14ac:dyDescent="0.3">
      <c r="A11" s="139"/>
      <c r="B11" s="139"/>
      <c r="C11" s="145"/>
      <c r="D11" s="143"/>
      <c r="E11" s="143"/>
      <c r="F11" s="145"/>
      <c r="G11" s="145"/>
      <c r="H11" s="145"/>
      <c r="I11" s="145"/>
      <c r="J11" s="145"/>
      <c r="K11" s="145"/>
      <c r="L11" s="145"/>
      <c r="N11" s="145"/>
      <c r="O11" s="145"/>
      <c r="P11" s="145"/>
      <c r="R11" s="145"/>
      <c r="S11" s="2"/>
      <c r="T11" s="47"/>
      <c r="U11" s="83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x14ac:dyDescent="0.3">
      <c r="A12" s="139"/>
      <c r="B12" s="139"/>
      <c r="C12" s="145" t="str">
        <f>CONCATENATE("R1 = ",X32,AE31)</f>
        <v>R1 = 200 Ω</v>
      </c>
      <c r="D12" s="143"/>
      <c r="E12" s="143"/>
      <c r="F12" s="145"/>
      <c r="G12" s="145"/>
      <c r="H12" s="145"/>
      <c r="I12" s="145"/>
      <c r="J12" s="145"/>
      <c r="K12" s="145"/>
      <c r="L12" s="145" t="str">
        <f>CONCATENATE("R2 = ",X33,AE31)</f>
        <v>R2 = 100 Ω</v>
      </c>
      <c r="N12" s="143"/>
      <c r="O12" s="145"/>
      <c r="P12" s="145"/>
      <c r="R12" s="145" t="str">
        <f>CONCATENATE("R3 = ",X34,AE31)</f>
        <v>R3 = 300 Ω</v>
      </c>
      <c r="S12" s="2"/>
      <c r="T12" s="85"/>
      <c r="U12" s="84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x14ac:dyDescent="0.3">
      <c r="A13" s="139"/>
      <c r="B13" s="139"/>
      <c r="C13" s="142" t="str">
        <f>CONCATENATE("PR1 = ",V32," W")</f>
        <v>PR1 = 38193,3 W</v>
      </c>
      <c r="D13" s="144"/>
      <c r="E13" s="144"/>
      <c r="F13" s="142"/>
      <c r="G13" s="142"/>
      <c r="H13" s="142"/>
      <c r="I13" s="142"/>
      <c r="J13" s="142"/>
      <c r="K13" s="142"/>
      <c r="L13" s="142" t="str">
        <f>CONCATENATE("PR2 = ",V33," W")</f>
        <v>PR2 = 557,8 W</v>
      </c>
      <c r="N13" s="142"/>
      <c r="O13" s="145"/>
      <c r="P13" s="145"/>
      <c r="R13" s="142" t="str">
        <f>CONCATENATE("PR3 = ",V34," W")</f>
        <v>PR3 = 39357,9 W</v>
      </c>
      <c r="S13" s="87"/>
      <c r="T13" s="88"/>
      <c r="U13" s="86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x14ac:dyDescent="0.3">
      <c r="A14" s="139"/>
      <c r="B14" s="139"/>
      <c r="C14" s="145"/>
      <c r="D14" s="143"/>
      <c r="E14" s="143"/>
      <c r="F14" s="145"/>
      <c r="G14" s="145"/>
      <c r="H14" s="145"/>
      <c r="I14" s="145"/>
      <c r="J14" s="145"/>
      <c r="K14" s="145"/>
      <c r="L14" s="145"/>
      <c r="N14" s="145"/>
      <c r="O14" s="145"/>
      <c r="P14" s="145"/>
      <c r="R14" s="145"/>
      <c r="S14" s="89"/>
      <c r="T14" s="2"/>
      <c r="U14" s="90"/>
      <c r="V14" s="72"/>
      <c r="W14" s="72"/>
      <c r="X14" s="7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x14ac:dyDescent="0.3">
      <c r="A15" s="146" t="str">
        <f>CONCATENATE("Ua = ",V131," V")</f>
        <v>Ua = 3236,19 V</v>
      </c>
      <c r="B15" s="146"/>
      <c r="C15" s="145"/>
      <c r="D15" s="143"/>
      <c r="E15" s="143"/>
      <c r="F15" s="145"/>
      <c r="G15" s="145"/>
      <c r="H15" s="145"/>
      <c r="I15" s="145"/>
      <c r="J15" s="145"/>
      <c r="K15" s="145"/>
      <c r="L15" s="145"/>
      <c r="N15" s="145"/>
      <c r="O15" s="145"/>
      <c r="P15" s="145"/>
      <c r="R15" s="145"/>
      <c r="S15" s="91"/>
      <c r="T15" s="2"/>
      <c r="U15" s="90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x14ac:dyDescent="0.3">
      <c r="A16" s="139"/>
      <c r="B16" s="139"/>
      <c r="C16" s="145"/>
      <c r="D16" s="143"/>
      <c r="E16" s="143"/>
      <c r="F16" s="145"/>
      <c r="G16" s="145"/>
      <c r="H16" s="145"/>
      <c r="I16" s="145"/>
      <c r="J16" s="145"/>
      <c r="K16" s="145"/>
      <c r="L16" s="145"/>
      <c r="N16" s="145"/>
      <c r="O16" s="145"/>
      <c r="P16" s="145"/>
      <c r="R16" s="145"/>
      <c r="S16" s="2"/>
      <c r="T16" s="47"/>
      <c r="U16" s="84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x14ac:dyDescent="0.3">
      <c r="A17" s="139"/>
      <c r="B17" s="139"/>
      <c r="C17" s="145"/>
      <c r="D17" s="143"/>
      <c r="E17" s="143"/>
      <c r="F17" s="145"/>
      <c r="G17" s="145"/>
      <c r="H17" s="145"/>
      <c r="I17" s="145"/>
      <c r="J17" s="145"/>
      <c r="K17" s="145"/>
      <c r="L17" s="145"/>
      <c r="N17" s="145"/>
      <c r="O17" s="145"/>
      <c r="P17" s="145"/>
      <c r="R17" s="145"/>
      <c r="S17" s="2"/>
      <c r="T17" s="47"/>
      <c r="U17" s="84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x14ac:dyDescent="0.3">
      <c r="A18" s="139"/>
      <c r="B18" s="139"/>
      <c r="C18" s="145" t="str">
        <f>CONCATENATE("U1 = ",X124," V")</f>
        <v>U1 = 6000 V</v>
      </c>
      <c r="D18" s="143"/>
      <c r="E18" s="143"/>
      <c r="F18" s="145"/>
      <c r="G18" s="145"/>
      <c r="H18" s="145"/>
      <c r="I18" s="145"/>
      <c r="J18" s="145"/>
      <c r="K18" s="145"/>
      <c r="L18" s="145" t="str">
        <f>CONCATENATE("U2 = ",X125," V")</f>
        <v>U2 = 3000 V</v>
      </c>
      <c r="N18" s="145"/>
      <c r="O18" s="145"/>
      <c r="P18" s="145"/>
      <c r="R18" s="145" t="str">
        <f>CONCATENATE("U3 = ",X126," V")</f>
        <v>U3 = -200 V</v>
      </c>
      <c r="S18" s="2"/>
      <c r="T18" s="47"/>
      <c r="U18" s="84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x14ac:dyDescent="0.3">
      <c r="A19" s="139"/>
      <c r="B19" s="139"/>
      <c r="C19" s="142" t="str">
        <f>CONCATENATE("PU1 = ",V124," W")</f>
        <v>PU1 = -82914,4 W</v>
      </c>
      <c r="D19" s="144"/>
      <c r="E19" s="144"/>
      <c r="F19" s="142"/>
      <c r="G19" s="142"/>
      <c r="H19" s="142"/>
      <c r="I19" s="142"/>
      <c r="J19" s="142"/>
      <c r="K19" s="142"/>
      <c r="L19" s="142" t="str">
        <f>CONCATENATE("PU2 = ",V125," W")</f>
        <v>PU2 = 7085,6 W</v>
      </c>
      <c r="N19" s="144"/>
      <c r="O19" s="145"/>
      <c r="P19" s="145"/>
      <c r="R19" s="142" t="str">
        <f>CONCATENATE("PU3 = ",V126," W")</f>
        <v>PU3 = -2290,8 W</v>
      </c>
      <c r="S19" s="87"/>
      <c r="T19" s="88"/>
      <c r="U19" s="86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x14ac:dyDescent="0.3">
      <c r="A20" s="139"/>
      <c r="B20" s="139"/>
      <c r="C20" s="139"/>
      <c r="D20" s="140"/>
      <c r="E20" s="140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x14ac:dyDescent="0.3"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ht="15" thickBot="1" x14ac:dyDescent="0.35"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idden="1" x14ac:dyDescent="0.3"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idden="1" x14ac:dyDescent="0.3"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idden="1" x14ac:dyDescent="0.3"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idden="1" x14ac:dyDescent="0.3">
      <c r="B26" s="6"/>
      <c r="C26" s="6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22.5" customHeight="1" x14ac:dyDescent="0.4">
      <c r="B27" s="5"/>
      <c r="C27" s="5"/>
      <c r="N27" s="184" t="s">
        <v>106</v>
      </c>
      <c r="O27" s="185"/>
      <c r="P27" s="185"/>
      <c r="Q27" s="185"/>
      <c r="R27" s="95" t="s">
        <v>108</v>
      </c>
      <c r="S27" s="96" t="s">
        <v>105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30" customHeight="1" thickBot="1" x14ac:dyDescent="0.45">
      <c r="B28" s="5"/>
      <c r="C28" s="5"/>
      <c r="N28" s="186"/>
      <c r="O28" s="187"/>
      <c r="P28" s="187"/>
      <c r="Q28" s="187"/>
      <c r="R28" s="97">
        <v>2</v>
      </c>
      <c r="S28" s="98">
        <v>1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30" customHeight="1" x14ac:dyDescent="0.4">
      <c r="B29" s="5"/>
      <c r="C29" s="5"/>
      <c r="N29" s="161"/>
      <c r="O29" s="161"/>
      <c r="P29" s="161"/>
      <c r="Q29" s="161"/>
      <c r="R29" s="162"/>
      <c r="S29" s="16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s="2" customFormat="1" ht="26.4" thickBot="1" x14ac:dyDescent="0.55000000000000004">
      <c r="B30" s="8" t="s">
        <v>107</v>
      </c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Q30" s="18" t="s">
        <v>69</v>
      </c>
    </row>
    <row r="31" spans="1:37" s="2" customFormat="1" ht="25.8" x14ac:dyDescent="0.5">
      <c r="B31" s="125"/>
      <c r="C31" s="126"/>
      <c r="D31" s="127" t="s">
        <v>77</v>
      </c>
      <c r="E31" s="55"/>
      <c r="F31" s="55"/>
      <c r="G31" s="56"/>
      <c r="H31" s="56"/>
      <c r="I31" s="57"/>
      <c r="J31" s="49" t="s">
        <v>78</v>
      </c>
      <c r="M31" s="9"/>
      <c r="R31" s="164" t="s">
        <v>110</v>
      </c>
      <c r="AE31" s="193" t="s">
        <v>115</v>
      </c>
    </row>
    <row r="32" spans="1:37" ht="28.8" x14ac:dyDescent="0.55000000000000004">
      <c r="B32" s="128" t="s">
        <v>95</v>
      </c>
      <c r="C32" s="61"/>
      <c r="D32" s="129">
        <v>200</v>
      </c>
      <c r="E32" s="58"/>
      <c r="F32" s="59"/>
      <c r="G32" s="60"/>
      <c r="H32" s="60"/>
      <c r="I32" s="61" t="s">
        <v>83</v>
      </c>
      <c r="J32" s="62">
        <v>0</v>
      </c>
      <c r="M32" s="15"/>
      <c r="O32" s="45" t="s">
        <v>98</v>
      </c>
      <c r="P32" s="45"/>
      <c r="Q32" s="188">
        <f>Q140*Q140*D32</f>
        <v>38193.308264228479</v>
      </c>
      <c r="R32" s="177"/>
      <c r="S32" s="2"/>
      <c r="T32" s="2"/>
      <c r="U32" s="2"/>
      <c r="V32" s="75">
        <f>ROUND(Q32,S28)</f>
        <v>38193.300000000003</v>
      </c>
      <c r="W32" s="2"/>
      <c r="X32" s="75">
        <f>ROUND(D32,R28)</f>
        <v>200</v>
      </c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2:37" ht="28.8" x14ac:dyDescent="0.55000000000000004">
      <c r="B33" s="130" t="s">
        <v>79</v>
      </c>
      <c r="C33" s="43"/>
      <c r="D33" s="131">
        <v>100</v>
      </c>
      <c r="E33" s="52"/>
      <c r="F33" s="53"/>
      <c r="G33" s="54"/>
      <c r="H33" s="54"/>
      <c r="I33" s="43" t="s">
        <v>84</v>
      </c>
      <c r="J33" s="50">
        <v>0</v>
      </c>
      <c r="M33" s="15"/>
      <c r="O33" s="45" t="s">
        <v>98</v>
      </c>
      <c r="P33" s="45"/>
      <c r="Q33" s="189">
        <f>Q146*Q146*D33</f>
        <v>557.8435418473116</v>
      </c>
      <c r="R33" s="182"/>
      <c r="S33" s="2"/>
      <c r="T33" s="2"/>
      <c r="U33" s="2"/>
      <c r="V33" s="75">
        <f>ROUND(Q33,S28)</f>
        <v>557.79999999999995</v>
      </c>
      <c r="W33" s="2"/>
      <c r="X33" s="75">
        <f>ROUND(D33,R28)</f>
        <v>100</v>
      </c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2:37" ht="29.4" thickBot="1" x14ac:dyDescent="0.6">
      <c r="B34" s="132" t="s">
        <v>80</v>
      </c>
      <c r="C34" s="133"/>
      <c r="D34" s="134">
        <v>300</v>
      </c>
      <c r="E34" s="52"/>
      <c r="F34" s="53"/>
      <c r="G34" s="54"/>
      <c r="H34" s="54"/>
      <c r="I34" s="43" t="s">
        <v>85</v>
      </c>
      <c r="J34" s="50">
        <v>0</v>
      </c>
      <c r="M34" s="15"/>
      <c r="O34" s="45" t="s">
        <v>98</v>
      </c>
      <c r="P34" s="45"/>
      <c r="Q34" s="190">
        <f>Q152*Q152*D34</f>
        <v>39357.939674265239</v>
      </c>
      <c r="R34" s="179"/>
      <c r="S34" s="2"/>
      <c r="T34" s="2"/>
      <c r="U34" s="2"/>
      <c r="V34" s="75">
        <f>ROUND(Q34,S28)</f>
        <v>39357.9</v>
      </c>
      <c r="W34" s="2"/>
      <c r="X34" s="75">
        <f>ROUND(D34,R28)</f>
        <v>300</v>
      </c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2:37" ht="28.8" hidden="1" customHeight="1" x14ac:dyDescent="0.55000000000000004">
      <c r="B35" s="99" t="s">
        <v>81</v>
      </c>
      <c r="C35" s="100"/>
      <c r="D35" s="122">
        <v>999999</v>
      </c>
      <c r="E35" s="101"/>
      <c r="F35" s="102"/>
      <c r="G35" s="103"/>
      <c r="H35" s="103"/>
      <c r="I35" s="100" t="s">
        <v>86</v>
      </c>
      <c r="J35" s="104">
        <v>0</v>
      </c>
      <c r="K35" s="105"/>
      <c r="L35" s="105"/>
      <c r="M35" s="106"/>
      <c r="N35" s="105"/>
      <c r="O35" s="107" t="s">
        <v>98</v>
      </c>
      <c r="P35" s="107"/>
      <c r="Q35" s="156">
        <f>Q158*Q158*D35</f>
        <v>10.472917528441283</v>
      </c>
      <c r="R35" s="155"/>
      <c r="S35" s="2"/>
      <c r="T35" s="2"/>
      <c r="U35" s="2"/>
      <c r="V35" s="75">
        <f>ROUND(Q35,S28)</f>
        <v>10.5</v>
      </c>
      <c r="W35" s="2"/>
      <c r="X35" s="75">
        <f>ROUND(D35,R28)</f>
        <v>999999</v>
      </c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2:37" ht="28.8" hidden="1" customHeight="1" x14ac:dyDescent="0.55000000000000004">
      <c r="B36" s="108" t="s">
        <v>82</v>
      </c>
      <c r="C36" s="109"/>
      <c r="D36" s="123">
        <v>0</v>
      </c>
      <c r="E36" s="110"/>
      <c r="F36" s="111"/>
      <c r="G36" s="112"/>
      <c r="H36" s="112"/>
      <c r="I36" s="109" t="s">
        <v>87</v>
      </c>
      <c r="J36" s="113">
        <v>0</v>
      </c>
      <c r="K36" s="106"/>
      <c r="L36" s="106"/>
      <c r="M36" s="106"/>
      <c r="N36" s="106"/>
      <c r="O36" s="107" t="s">
        <v>98</v>
      </c>
      <c r="P36" s="107"/>
      <c r="Q36" s="156">
        <f>Q164*Q164*D36</f>
        <v>0</v>
      </c>
      <c r="R36" s="155"/>
      <c r="S36" s="2"/>
      <c r="T36" s="2"/>
      <c r="U36" s="2"/>
      <c r="V36" s="75">
        <f>ROUND(Q36,S28)</f>
        <v>0</v>
      </c>
      <c r="W36" s="2"/>
      <c r="X36" s="75">
        <f>ROUND(D36,R28)</f>
        <v>0</v>
      </c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2:37" ht="25.8" hidden="1" customHeight="1" x14ac:dyDescent="0.5">
      <c r="E37" s="13"/>
      <c r="F37" s="14"/>
      <c r="G37" s="14"/>
      <c r="H37" s="14"/>
      <c r="I37" s="15"/>
      <c r="J37" s="15"/>
      <c r="K37" s="15"/>
      <c r="L37" s="15"/>
      <c r="M37" s="15"/>
      <c r="N37" s="15"/>
      <c r="O37" s="46"/>
      <c r="P37" s="46"/>
      <c r="Q37" s="157"/>
      <c r="R37" s="155"/>
      <c r="S37" s="2"/>
      <c r="T37" s="2"/>
      <c r="U37" s="2"/>
      <c r="V37" s="75">
        <f t="shared" ref="V37:V96" si="0">ROUND(Q37,0)</f>
        <v>0</v>
      </c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2:37" ht="25.8" hidden="1" customHeight="1" x14ac:dyDescent="0.5">
      <c r="E38" s="13"/>
      <c r="F38" s="15"/>
      <c r="G38" s="15"/>
      <c r="H38" s="15"/>
      <c r="I38" s="15"/>
      <c r="J38" s="15"/>
      <c r="K38" s="15"/>
      <c r="L38" s="15"/>
      <c r="M38" s="15"/>
      <c r="N38" s="15"/>
      <c r="O38" s="46"/>
      <c r="P38" s="46"/>
      <c r="Q38" s="157"/>
      <c r="R38" s="155"/>
      <c r="S38" s="2"/>
      <c r="T38" s="2"/>
      <c r="U38" s="2"/>
      <c r="V38" s="75">
        <f t="shared" si="0"/>
        <v>0</v>
      </c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2:37" ht="25.8" hidden="1" customHeight="1" x14ac:dyDescent="0.5">
      <c r="E39" s="13"/>
      <c r="F39" s="15"/>
      <c r="G39" s="15"/>
      <c r="H39" s="15"/>
      <c r="I39" s="15"/>
      <c r="J39" s="15"/>
      <c r="K39" s="15"/>
      <c r="L39" s="15"/>
      <c r="M39" s="15"/>
      <c r="N39" s="15"/>
      <c r="O39" s="46"/>
      <c r="P39" s="46"/>
      <c r="Q39" s="157"/>
      <c r="R39" s="155"/>
      <c r="S39" s="2"/>
      <c r="T39" s="2"/>
      <c r="U39" s="2"/>
      <c r="V39" s="75">
        <f t="shared" si="0"/>
        <v>0</v>
      </c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2:37" ht="25.8" hidden="1" customHeight="1" x14ac:dyDescent="0.5">
      <c r="E40" s="13"/>
      <c r="F40" s="15"/>
      <c r="G40" s="15"/>
      <c r="H40" s="15"/>
      <c r="I40" s="15"/>
      <c r="J40" s="15"/>
      <c r="K40" s="15"/>
      <c r="L40" s="15"/>
      <c r="M40" s="15"/>
      <c r="N40" s="15"/>
      <c r="O40" s="46"/>
      <c r="P40" s="46"/>
      <c r="Q40" s="157"/>
      <c r="R40" s="155"/>
      <c r="S40" s="2"/>
      <c r="T40" s="2"/>
      <c r="U40" s="2"/>
      <c r="V40" s="75">
        <f t="shared" si="0"/>
        <v>0</v>
      </c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2:37" ht="25.8" hidden="1" customHeight="1" x14ac:dyDescent="0.5">
      <c r="E41" s="13"/>
      <c r="F41" s="15"/>
      <c r="G41" s="15"/>
      <c r="H41" s="15"/>
      <c r="I41" s="15"/>
      <c r="J41" s="15"/>
      <c r="K41" s="15"/>
      <c r="L41" s="15"/>
      <c r="M41" s="15"/>
      <c r="N41" s="15"/>
      <c r="O41" s="46"/>
      <c r="P41" s="46"/>
      <c r="Q41" s="157"/>
      <c r="R41" s="155"/>
      <c r="S41" s="2"/>
      <c r="T41" s="2"/>
      <c r="U41" s="2"/>
      <c r="V41" s="75">
        <f t="shared" si="0"/>
        <v>0</v>
      </c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2:37" s="2" customFormat="1" ht="25.8" hidden="1" customHeight="1" x14ac:dyDescent="0.5">
      <c r="B42" s="11"/>
      <c r="C42" s="11"/>
      <c r="E42" s="44" t="s">
        <v>71</v>
      </c>
      <c r="F42" s="9"/>
      <c r="G42" s="9"/>
      <c r="H42" s="9"/>
      <c r="I42" s="9"/>
      <c r="J42" s="9"/>
      <c r="K42" s="9"/>
      <c r="L42" s="9"/>
      <c r="M42" s="9"/>
      <c r="N42" s="9"/>
      <c r="O42" s="47"/>
      <c r="P42" s="47"/>
      <c r="Q42" s="158"/>
      <c r="R42" s="155"/>
      <c r="V42" s="75">
        <f t="shared" si="0"/>
        <v>0</v>
      </c>
    </row>
    <row r="43" spans="2:37" s="2" customFormat="1" ht="25.8" hidden="1" customHeight="1" x14ac:dyDescent="0.5">
      <c r="E43" s="17">
        <v>0</v>
      </c>
      <c r="F43" s="9"/>
      <c r="G43" s="9"/>
      <c r="H43" s="9"/>
      <c r="I43" s="9"/>
      <c r="J43" s="9"/>
      <c r="K43" s="9"/>
      <c r="L43" s="9"/>
      <c r="M43" s="9"/>
      <c r="N43" s="9"/>
      <c r="O43" s="47"/>
      <c r="P43" s="47"/>
      <c r="Q43" s="158"/>
      <c r="R43" s="155"/>
      <c r="V43" s="75">
        <f t="shared" si="0"/>
        <v>0</v>
      </c>
    </row>
    <row r="44" spans="2:37" s="2" customFormat="1" ht="25.8" hidden="1" customHeight="1" x14ac:dyDescent="0.5">
      <c r="E44" s="17">
        <v>0</v>
      </c>
      <c r="F44" s="9"/>
      <c r="G44" s="9"/>
      <c r="H44" s="9"/>
      <c r="I44" s="9"/>
      <c r="J44" s="9"/>
      <c r="K44" s="9"/>
      <c r="L44" s="9"/>
      <c r="M44" s="9"/>
      <c r="N44" s="9"/>
      <c r="O44" s="47"/>
      <c r="P44" s="47"/>
      <c r="Q44" s="158"/>
      <c r="R44" s="155"/>
      <c r="V44" s="75">
        <f t="shared" si="0"/>
        <v>0</v>
      </c>
    </row>
    <row r="45" spans="2:37" s="2" customFormat="1" ht="25.8" hidden="1" customHeight="1" x14ac:dyDescent="0.5">
      <c r="E45" s="17">
        <v>0</v>
      </c>
      <c r="F45" s="9"/>
      <c r="G45" s="9"/>
      <c r="H45" s="9"/>
      <c r="I45" s="9"/>
      <c r="J45" s="9"/>
      <c r="K45" s="9"/>
      <c r="L45" s="9"/>
      <c r="M45" s="9"/>
      <c r="N45" s="9"/>
      <c r="O45" s="47"/>
      <c r="P45" s="47"/>
      <c r="Q45" s="158"/>
      <c r="R45" s="155"/>
      <c r="V45" s="75">
        <f t="shared" si="0"/>
        <v>0</v>
      </c>
    </row>
    <row r="46" spans="2:37" s="2" customFormat="1" ht="25.8" hidden="1" customHeight="1" x14ac:dyDescent="0.5">
      <c r="E46" s="17">
        <v>0</v>
      </c>
      <c r="F46" s="9"/>
      <c r="G46" s="9"/>
      <c r="H46" s="9"/>
      <c r="I46" s="9"/>
      <c r="J46" s="9"/>
      <c r="K46" s="9"/>
      <c r="L46" s="9"/>
      <c r="M46" s="9"/>
      <c r="N46" s="9"/>
      <c r="O46" s="47"/>
      <c r="P46" s="47"/>
      <c r="Q46" s="158"/>
      <c r="R46" s="155"/>
      <c r="V46" s="75">
        <f t="shared" si="0"/>
        <v>0</v>
      </c>
    </row>
    <row r="47" spans="2:37" s="2" customFormat="1" ht="25.8" hidden="1" customHeight="1" x14ac:dyDescent="0.5">
      <c r="B47" s="16"/>
      <c r="C47" s="16"/>
      <c r="D47" s="12"/>
      <c r="E47" s="17"/>
      <c r="F47" s="9"/>
      <c r="G47" s="9"/>
      <c r="H47" s="9"/>
      <c r="I47" s="9"/>
      <c r="J47" s="9"/>
      <c r="K47" s="9"/>
      <c r="L47" s="9"/>
      <c r="M47" s="9"/>
      <c r="N47" s="9"/>
      <c r="O47" s="47"/>
      <c r="P47" s="47"/>
      <c r="Q47" s="158"/>
      <c r="R47" s="155"/>
      <c r="V47" s="75">
        <f t="shared" si="0"/>
        <v>0</v>
      </c>
    </row>
    <row r="48" spans="2:37" s="2" customFormat="1" ht="25.8" hidden="1" customHeight="1" x14ac:dyDescent="0.5">
      <c r="D48" s="19"/>
      <c r="E48" s="20"/>
      <c r="F48" s="9"/>
      <c r="G48" s="9"/>
      <c r="H48" s="9"/>
      <c r="I48" s="9"/>
      <c r="J48" s="9"/>
      <c r="K48" s="9"/>
      <c r="L48" s="9"/>
      <c r="M48" s="9"/>
      <c r="N48" s="9"/>
      <c r="O48" s="47"/>
      <c r="P48" s="47"/>
      <c r="Q48" s="158"/>
      <c r="R48" s="155"/>
      <c r="V48" s="75">
        <f t="shared" si="0"/>
        <v>0</v>
      </c>
    </row>
    <row r="49" spans="2:22" s="2" customFormat="1" ht="25.8" hidden="1" customHeight="1" x14ac:dyDescent="0.5">
      <c r="B49" s="21" t="s">
        <v>16</v>
      </c>
      <c r="C49" s="21"/>
      <c r="D49" s="22" t="s">
        <v>11</v>
      </c>
      <c r="E49" s="23" t="s">
        <v>12</v>
      </c>
      <c r="F49" s="24" t="s">
        <v>15</v>
      </c>
      <c r="G49" s="9"/>
      <c r="H49" s="9"/>
      <c r="I49" s="9"/>
      <c r="J49" s="9"/>
      <c r="K49" s="9"/>
      <c r="L49" s="9"/>
      <c r="M49" s="9"/>
      <c r="N49" s="9"/>
      <c r="O49" s="47"/>
      <c r="P49" s="47"/>
      <c r="Q49" s="158"/>
      <c r="R49" s="155"/>
      <c r="V49" s="75">
        <f t="shared" si="0"/>
        <v>0</v>
      </c>
    </row>
    <row r="50" spans="2:22" s="2" customFormat="1" ht="25.8" hidden="1" customHeight="1" x14ac:dyDescent="0.5">
      <c r="B50" s="25">
        <f>E43/(180/3.14)</f>
        <v>0</v>
      </c>
      <c r="C50" s="25"/>
      <c r="D50" s="25">
        <f>COS(B50)</f>
        <v>1</v>
      </c>
      <c r="E50" s="26">
        <f>SIN(B50)</f>
        <v>0</v>
      </c>
      <c r="F50" s="25" t="str">
        <f>COMPLEX((D124*D50),(D124*E50))</f>
        <v>6000</v>
      </c>
      <c r="G50" s="9"/>
      <c r="H50" s="9"/>
      <c r="I50" s="9"/>
      <c r="J50" s="9"/>
      <c r="K50" s="9"/>
      <c r="L50" s="9"/>
      <c r="M50" s="9"/>
      <c r="N50" s="9"/>
      <c r="O50" s="47"/>
      <c r="P50" s="47"/>
      <c r="Q50" s="158"/>
      <c r="R50" s="155"/>
      <c r="V50" s="75">
        <f t="shared" si="0"/>
        <v>0</v>
      </c>
    </row>
    <row r="51" spans="2:22" s="3" customFormat="1" ht="25.8" hidden="1" customHeight="1" x14ac:dyDescent="0.5">
      <c r="B51" s="25">
        <f>E44/(180/3.14)</f>
        <v>0</v>
      </c>
      <c r="C51" s="25"/>
      <c r="D51" s="25">
        <f>COS(B51)</f>
        <v>1</v>
      </c>
      <c r="E51" s="26">
        <f>SIN(B51)</f>
        <v>0</v>
      </c>
      <c r="F51" s="25" t="str">
        <f>COMPLEX((D125*D51),(D125*E51))</f>
        <v>3000</v>
      </c>
      <c r="G51" s="27"/>
      <c r="H51" s="27"/>
      <c r="I51" s="27"/>
      <c r="J51" s="27"/>
      <c r="K51" s="27"/>
      <c r="L51" s="27"/>
      <c r="M51" s="27"/>
      <c r="N51" s="27"/>
      <c r="O51" s="48"/>
      <c r="P51" s="48"/>
      <c r="Q51" s="159"/>
      <c r="R51" s="160"/>
      <c r="V51" s="75">
        <f t="shared" si="0"/>
        <v>0</v>
      </c>
    </row>
    <row r="52" spans="2:22" s="3" customFormat="1" ht="25.8" hidden="1" customHeight="1" x14ac:dyDescent="0.5">
      <c r="B52" s="25">
        <f>E45/(180/3.14)</f>
        <v>0</v>
      </c>
      <c r="C52" s="25"/>
      <c r="D52" s="25">
        <f>COS(B52)</f>
        <v>1</v>
      </c>
      <c r="E52" s="26">
        <f>SIN(B52)</f>
        <v>0</v>
      </c>
      <c r="F52" s="25" t="str">
        <f>COMPLEX((D126*D52),(D126*E52))</f>
        <v>-200</v>
      </c>
      <c r="G52" s="27"/>
      <c r="H52" s="27"/>
      <c r="I52" s="27"/>
      <c r="J52" s="27"/>
      <c r="K52" s="27"/>
      <c r="L52" s="27"/>
      <c r="M52" s="27"/>
      <c r="N52" s="27"/>
      <c r="O52" s="48"/>
      <c r="P52" s="48"/>
      <c r="Q52" s="159"/>
      <c r="R52" s="160"/>
      <c r="V52" s="75">
        <f t="shared" si="0"/>
        <v>0</v>
      </c>
    </row>
    <row r="53" spans="2:22" s="2" customFormat="1" ht="25.8" hidden="1" customHeight="1" x14ac:dyDescent="0.5">
      <c r="B53" s="25">
        <f>E46/(180/3.14)</f>
        <v>0</v>
      </c>
      <c r="C53" s="25"/>
      <c r="D53" s="25">
        <f>COS(B53)</f>
        <v>1</v>
      </c>
      <c r="E53" s="26">
        <f>SIN(B53)</f>
        <v>0</v>
      </c>
      <c r="F53" s="25" t="str">
        <f>COMPLEX((D127*D53),(D127*E53))</f>
        <v>0</v>
      </c>
      <c r="G53" s="9"/>
      <c r="H53" s="9"/>
      <c r="I53" s="9"/>
      <c r="J53" s="9"/>
      <c r="K53" s="9"/>
      <c r="L53" s="9"/>
      <c r="M53" s="9"/>
      <c r="N53" s="9"/>
      <c r="O53" s="47"/>
      <c r="P53" s="47"/>
      <c r="Q53" s="158"/>
      <c r="R53" s="155"/>
      <c r="V53" s="75">
        <f t="shared" si="0"/>
        <v>0</v>
      </c>
    </row>
    <row r="54" spans="2:22" s="2" customFormat="1" ht="25.8" hidden="1" customHeight="1" x14ac:dyDescent="0.5">
      <c r="B54" s="9"/>
      <c r="C54" s="9"/>
      <c r="D54" s="9"/>
      <c r="E54" s="28"/>
      <c r="F54" s="9"/>
      <c r="G54" s="9"/>
      <c r="H54" s="9"/>
      <c r="I54" s="9"/>
      <c r="J54" s="9"/>
      <c r="K54" s="9"/>
      <c r="L54" s="9"/>
      <c r="M54" s="9"/>
      <c r="N54" s="9"/>
      <c r="O54" s="47"/>
      <c r="P54" s="47"/>
      <c r="Q54" s="158"/>
      <c r="R54" s="155"/>
      <c r="V54" s="75">
        <f t="shared" si="0"/>
        <v>0</v>
      </c>
    </row>
    <row r="55" spans="2:22" s="2" customFormat="1" ht="25.8" hidden="1" customHeight="1" x14ac:dyDescent="0.5">
      <c r="B55" s="9"/>
      <c r="C55" s="9"/>
      <c r="D55" s="9"/>
      <c r="E55" s="28"/>
      <c r="F55" s="9"/>
      <c r="G55" s="9"/>
      <c r="H55" s="9"/>
      <c r="I55" s="9"/>
      <c r="J55" s="9"/>
      <c r="K55" s="9"/>
      <c r="L55" s="9"/>
      <c r="M55" s="9"/>
      <c r="N55" s="9"/>
      <c r="O55" s="47"/>
      <c r="P55" s="47"/>
      <c r="Q55" s="158"/>
      <c r="R55" s="155"/>
      <c r="V55" s="75">
        <f t="shared" si="0"/>
        <v>0</v>
      </c>
    </row>
    <row r="56" spans="2:22" s="2" customFormat="1" ht="25.8" hidden="1" customHeight="1" x14ac:dyDescent="0.5">
      <c r="B56" s="29"/>
      <c r="C56" s="29"/>
      <c r="D56" s="10" t="s">
        <v>14</v>
      </c>
      <c r="E56" s="30"/>
      <c r="F56" s="9"/>
      <c r="G56" s="9"/>
      <c r="H56" s="9"/>
      <c r="I56" s="9"/>
      <c r="J56" s="9"/>
      <c r="K56" s="9"/>
      <c r="L56" s="9"/>
      <c r="M56" s="9"/>
      <c r="N56" s="9"/>
      <c r="O56" s="47"/>
      <c r="P56" s="47"/>
      <c r="Q56" s="158"/>
      <c r="R56" s="155"/>
      <c r="V56" s="75">
        <f t="shared" si="0"/>
        <v>0</v>
      </c>
    </row>
    <row r="57" spans="2:22" s="2" customFormat="1" ht="25.8" hidden="1" customHeight="1" x14ac:dyDescent="0.5">
      <c r="B57" s="29" t="s">
        <v>0</v>
      </c>
      <c r="C57" s="29"/>
      <c r="D57" s="9" t="str">
        <f>COMPLEX(0,0)</f>
        <v>0</v>
      </c>
      <c r="E57" s="28"/>
      <c r="F57" s="9"/>
      <c r="G57" s="9"/>
      <c r="H57" s="9"/>
      <c r="I57" s="9"/>
      <c r="J57" s="9"/>
      <c r="K57" s="9"/>
      <c r="L57" s="9"/>
      <c r="M57" s="9"/>
      <c r="N57" s="9"/>
      <c r="O57" s="47"/>
      <c r="P57" s="47"/>
      <c r="Q57" s="158"/>
      <c r="R57" s="155"/>
      <c r="V57" s="75">
        <f t="shared" si="0"/>
        <v>0</v>
      </c>
    </row>
    <row r="58" spans="2:22" s="2" customFormat="1" ht="25.8" hidden="1" customHeight="1" x14ac:dyDescent="0.5">
      <c r="B58" s="29" t="s">
        <v>49</v>
      </c>
      <c r="C58" s="29"/>
      <c r="D58" s="25" t="str">
        <f>COMPLEX(1,0)</f>
        <v>1</v>
      </c>
      <c r="E58" s="28"/>
      <c r="F58" s="9"/>
      <c r="G58" s="9"/>
      <c r="H58" s="9"/>
      <c r="I58" s="9"/>
      <c r="J58" s="9"/>
      <c r="K58" s="9"/>
      <c r="L58" s="9"/>
      <c r="M58" s="9"/>
      <c r="N58" s="9"/>
      <c r="O58" s="47"/>
      <c r="P58" s="47"/>
      <c r="Q58" s="158"/>
      <c r="R58" s="155"/>
      <c r="V58" s="75">
        <f t="shared" si="0"/>
        <v>0</v>
      </c>
    </row>
    <row r="59" spans="2:22" s="2" customFormat="1" ht="25.8" hidden="1" customHeight="1" x14ac:dyDescent="0.5">
      <c r="B59" s="29">
        <v>-1</v>
      </c>
      <c r="C59" s="29"/>
      <c r="D59" s="25" t="str">
        <f>COMPLEX(-1,0)</f>
        <v>-1</v>
      </c>
      <c r="E59" s="28"/>
      <c r="F59" s="9"/>
      <c r="G59" s="9"/>
      <c r="H59" s="9"/>
      <c r="I59" s="9"/>
      <c r="J59" s="9"/>
      <c r="K59" s="9"/>
      <c r="L59" s="9"/>
      <c r="M59" s="9"/>
      <c r="N59" s="9"/>
      <c r="O59" s="47"/>
      <c r="P59" s="47"/>
      <c r="Q59" s="158"/>
      <c r="R59" s="155"/>
      <c r="V59" s="75">
        <f t="shared" si="0"/>
        <v>0</v>
      </c>
    </row>
    <row r="60" spans="2:22" s="2" customFormat="1" ht="25.8" hidden="1" customHeight="1" x14ac:dyDescent="0.5">
      <c r="B60" s="29" t="s">
        <v>1</v>
      </c>
      <c r="C60" s="29"/>
      <c r="D60" s="31" t="str">
        <f>COMPLEX(D32,J32)</f>
        <v>200</v>
      </c>
      <c r="E60" s="28"/>
      <c r="F60" s="27"/>
      <c r="G60" s="27"/>
      <c r="H60" s="27"/>
      <c r="I60" s="27"/>
      <c r="J60" s="9"/>
      <c r="K60" s="9"/>
      <c r="L60" s="9"/>
      <c r="M60" s="9"/>
      <c r="N60" s="9"/>
      <c r="O60" s="47"/>
      <c r="P60" s="47"/>
      <c r="Q60" s="158"/>
      <c r="R60" s="155"/>
      <c r="V60" s="75">
        <f t="shared" si="0"/>
        <v>0</v>
      </c>
    </row>
    <row r="61" spans="2:22" s="2" customFormat="1" ht="25.8" hidden="1" customHeight="1" x14ac:dyDescent="0.5">
      <c r="B61" s="29" t="s">
        <v>2</v>
      </c>
      <c r="C61" s="29"/>
      <c r="D61" s="31" t="str">
        <f>COMPLEX(D33,J33)</f>
        <v>100</v>
      </c>
      <c r="E61" s="28"/>
      <c r="F61" s="27"/>
      <c r="G61" s="27"/>
      <c r="H61" s="27"/>
      <c r="I61" s="27"/>
      <c r="J61" s="9"/>
      <c r="K61" s="9"/>
      <c r="L61" s="9"/>
      <c r="M61" s="9"/>
      <c r="N61" s="9"/>
      <c r="O61" s="47"/>
      <c r="P61" s="47"/>
      <c r="Q61" s="158"/>
      <c r="R61" s="155"/>
      <c r="V61" s="75">
        <f t="shared" si="0"/>
        <v>0</v>
      </c>
    </row>
    <row r="62" spans="2:22" s="3" customFormat="1" ht="25.8" hidden="1" customHeight="1" x14ac:dyDescent="0.5">
      <c r="B62" s="29" t="s">
        <v>8</v>
      </c>
      <c r="C62" s="29"/>
      <c r="D62" s="31" t="str">
        <f>COMPLEX(-D33,-J33)</f>
        <v>-100</v>
      </c>
      <c r="E62" s="28"/>
      <c r="F62" s="27"/>
      <c r="G62" s="27"/>
      <c r="H62" s="27"/>
      <c r="I62" s="27"/>
      <c r="J62" s="27"/>
      <c r="K62" s="27"/>
      <c r="L62" s="27"/>
      <c r="M62" s="27"/>
      <c r="N62" s="27"/>
      <c r="O62" s="48"/>
      <c r="P62" s="48"/>
      <c r="Q62" s="159"/>
      <c r="R62" s="160"/>
      <c r="V62" s="75">
        <f t="shared" si="0"/>
        <v>0</v>
      </c>
    </row>
    <row r="63" spans="2:22" s="3" customFormat="1" ht="25.8" hidden="1" customHeight="1" x14ac:dyDescent="0.5">
      <c r="B63" s="29" t="s">
        <v>3</v>
      </c>
      <c r="C63" s="29"/>
      <c r="D63" s="31" t="str">
        <f>COMPLEX(D34,J34)</f>
        <v>300</v>
      </c>
      <c r="E63" s="28"/>
      <c r="F63" s="27"/>
      <c r="G63" s="27"/>
      <c r="H63" s="27"/>
      <c r="I63" s="27"/>
      <c r="J63" s="27"/>
      <c r="K63" s="27"/>
      <c r="L63" s="27"/>
      <c r="M63" s="27"/>
      <c r="N63" s="27"/>
      <c r="O63" s="48"/>
      <c r="P63" s="48"/>
      <c r="Q63" s="159"/>
      <c r="R63" s="160"/>
      <c r="V63" s="75">
        <f t="shared" si="0"/>
        <v>0</v>
      </c>
    </row>
    <row r="64" spans="2:22" s="3" customFormat="1" ht="25.8" hidden="1" customHeight="1" x14ac:dyDescent="0.5">
      <c r="B64" s="29" t="s">
        <v>17</v>
      </c>
      <c r="C64" s="29"/>
      <c r="D64" s="31" t="str">
        <f>COMPLEX(D35,J35)</f>
        <v>999999</v>
      </c>
      <c r="E64" s="28"/>
      <c r="F64" s="27"/>
      <c r="G64" s="27"/>
      <c r="H64" s="27"/>
      <c r="I64" s="27"/>
      <c r="J64" s="27"/>
      <c r="K64" s="27"/>
      <c r="L64" s="27"/>
      <c r="M64" s="27"/>
      <c r="N64" s="27"/>
      <c r="O64" s="48"/>
      <c r="P64" s="48"/>
      <c r="Q64" s="159"/>
      <c r="R64" s="160"/>
      <c r="V64" s="75">
        <f t="shared" si="0"/>
        <v>0</v>
      </c>
    </row>
    <row r="65" spans="2:22" s="3" customFormat="1" ht="25.8" hidden="1" customHeight="1" x14ac:dyDescent="0.5">
      <c r="B65" s="29" t="s">
        <v>18</v>
      </c>
      <c r="C65" s="29"/>
      <c r="D65" s="31" t="str">
        <f>COMPLEX(-D35,-J35)</f>
        <v>-999999</v>
      </c>
      <c r="E65" s="28"/>
      <c r="F65" s="27"/>
      <c r="G65" s="27"/>
      <c r="H65" s="27"/>
      <c r="I65" s="27"/>
      <c r="J65" s="27"/>
      <c r="K65" s="27"/>
      <c r="L65" s="27"/>
      <c r="M65" s="27"/>
      <c r="N65" s="27"/>
      <c r="O65" s="48"/>
      <c r="P65" s="48"/>
      <c r="Q65" s="159"/>
      <c r="R65" s="160"/>
      <c r="V65" s="75">
        <f t="shared" si="0"/>
        <v>0</v>
      </c>
    </row>
    <row r="66" spans="2:22" s="3" customFormat="1" ht="25.8" hidden="1" customHeight="1" x14ac:dyDescent="0.5">
      <c r="B66" s="29" t="s">
        <v>19</v>
      </c>
      <c r="C66" s="29"/>
      <c r="D66" s="31" t="str">
        <f>COMPLEX(D36,J36)</f>
        <v>0</v>
      </c>
      <c r="E66" s="28"/>
      <c r="F66" s="27"/>
      <c r="G66" s="27"/>
      <c r="H66" s="27"/>
      <c r="I66" s="27"/>
      <c r="J66" s="27"/>
      <c r="K66" s="27"/>
      <c r="L66" s="27"/>
      <c r="M66" s="27"/>
      <c r="N66" s="27"/>
      <c r="O66" s="48"/>
      <c r="P66" s="48"/>
      <c r="Q66" s="159"/>
      <c r="R66" s="160"/>
      <c r="V66" s="75">
        <f t="shared" si="0"/>
        <v>0</v>
      </c>
    </row>
    <row r="67" spans="2:22" s="3" customFormat="1" ht="25.8" hidden="1" customHeight="1" x14ac:dyDescent="0.5">
      <c r="B67" s="29" t="s">
        <v>20</v>
      </c>
      <c r="C67" s="29"/>
      <c r="D67" s="31" t="str">
        <f>COMPLEX(-D36,-J36)</f>
        <v>0</v>
      </c>
      <c r="E67" s="28"/>
      <c r="F67" s="27"/>
      <c r="G67" s="27"/>
      <c r="H67" s="27"/>
      <c r="I67" s="27"/>
      <c r="J67" s="27"/>
      <c r="K67" s="27"/>
      <c r="L67" s="27"/>
      <c r="M67" s="27"/>
      <c r="N67" s="27"/>
      <c r="O67" s="48"/>
      <c r="P67" s="48"/>
      <c r="Q67" s="159"/>
      <c r="R67" s="160"/>
      <c r="V67" s="75">
        <f t="shared" si="0"/>
        <v>0</v>
      </c>
    </row>
    <row r="68" spans="2:22" s="3" customFormat="1" ht="25.8" hidden="1" customHeight="1" x14ac:dyDescent="0.5">
      <c r="B68" s="29" t="s">
        <v>6</v>
      </c>
      <c r="C68" s="29"/>
      <c r="D68" s="31" t="str">
        <f>IMPRODUCT(D60,D61)</f>
        <v>20000</v>
      </c>
      <c r="E68" s="28"/>
      <c r="F68" s="27"/>
      <c r="G68" s="27"/>
      <c r="H68" s="27"/>
      <c r="I68" s="27"/>
      <c r="J68" s="27"/>
      <c r="K68" s="27"/>
      <c r="L68" s="27"/>
      <c r="M68" s="27"/>
      <c r="N68" s="27"/>
      <c r="O68" s="48"/>
      <c r="P68" s="48"/>
      <c r="Q68" s="159"/>
      <c r="R68" s="160"/>
      <c r="V68" s="75">
        <f t="shared" si="0"/>
        <v>0</v>
      </c>
    </row>
    <row r="69" spans="2:22" s="3" customFormat="1" ht="25.8" hidden="1" customHeight="1" x14ac:dyDescent="0.5">
      <c r="B69" s="29" t="s">
        <v>21</v>
      </c>
      <c r="C69" s="29"/>
      <c r="D69" s="31" t="str">
        <f>IMPRODUCT(D60,D62)</f>
        <v>-20000</v>
      </c>
      <c r="E69" s="28"/>
      <c r="F69" s="27"/>
      <c r="G69" s="27"/>
      <c r="H69" s="27"/>
      <c r="I69" s="27"/>
      <c r="J69" s="27"/>
      <c r="K69" s="27"/>
      <c r="L69" s="27"/>
      <c r="M69" s="27"/>
      <c r="N69" s="27"/>
      <c r="O69" s="48"/>
      <c r="P69" s="48"/>
      <c r="Q69" s="159"/>
      <c r="R69" s="160"/>
      <c r="V69" s="75">
        <f t="shared" si="0"/>
        <v>0</v>
      </c>
    </row>
    <row r="70" spans="2:22" s="3" customFormat="1" ht="25.8" hidden="1" customHeight="1" x14ac:dyDescent="0.5">
      <c r="B70" s="29" t="s">
        <v>5</v>
      </c>
      <c r="C70" s="29"/>
      <c r="D70" s="31" t="str">
        <f>IMPRODUCT(D60,D63)</f>
        <v>60000</v>
      </c>
      <c r="E70" s="32"/>
      <c r="F70" s="27"/>
      <c r="G70" s="27"/>
      <c r="H70" s="27"/>
      <c r="I70" s="27"/>
      <c r="J70" s="27"/>
      <c r="K70" s="27"/>
      <c r="L70" s="27"/>
      <c r="M70" s="27"/>
      <c r="N70" s="27"/>
      <c r="O70" s="48"/>
      <c r="P70" s="48"/>
      <c r="Q70" s="159"/>
      <c r="R70" s="160"/>
      <c r="V70" s="75">
        <f t="shared" si="0"/>
        <v>0</v>
      </c>
    </row>
    <row r="71" spans="2:22" s="3" customFormat="1" ht="25.8" hidden="1" customHeight="1" x14ac:dyDescent="0.5">
      <c r="B71" s="29" t="s">
        <v>7</v>
      </c>
      <c r="C71" s="29"/>
      <c r="D71" s="31" t="str">
        <f>IMPRODUCT(D70,D59)</f>
        <v>-60000</v>
      </c>
      <c r="E71" s="28"/>
      <c r="F71" s="27"/>
      <c r="G71" s="27"/>
      <c r="H71" s="27"/>
      <c r="I71" s="27"/>
      <c r="J71" s="27"/>
      <c r="K71" s="27"/>
      <c r="L71" s="27"/>
      <c r="M71" s="27"/>
      <c r="N71" s="27"/>
      <c r="O71" s="48"/>
      <c r="P71" s="48"/>
      <c r="Q71" s="159"/>
      <c r="R71" s="160"/>
      <c r="V71" s="75">
        <f t="shared" si="0"/>
        <v>0</v>
      </c>
    </row>
    <row r="72" spans="2:22" s="3" customFormat="1" ht="25.8" hidden="1" customHeight="1" x14ac:dyDescent="0.5">
      <c r="B72" s="29" t="s">
        <v>4</v>
      </c>
      <c r="C72" s="29"/>
      <c r="D72" s="31" t="str">
        <f>IMPRODUCT(D61,D63)</f>
        <v>30000</v>
      </c>
      <c r="E72" s="28"/>
      <c r="F72" s="27"/>
      <c r="G72" s="27"/>
      <c r="H72" s="27"/>
      <c r="I72" s="27"/>
      <c r="J72" s="27"/>
      <c r="K72" s="27"/>
      <c r="L72" s="27"/>
      <c r="M72" s="27"/>
      <c r="N72" s="27"/>
      <c r="O72" s="48"/>
      <c r="P72" s="48"/>
      <c r="Q72" s="159"/>
      <c r="R72" s="160"/>
      <c r="V72" s="75">
        <f t="shared" si="0"/>
        <v>0</v>
      </c>
    </row>
    <row r="73" spans="2:22" s="3" customFormat="1" ht="25.8" hidden="1" customHeight="1" x14ac:dyDescent="0.5">
      <c r="B73" s="29" t="s">
        <v>23</v>
      </c>
      <c r="C73" s="29"/>
      <c r="D73" s="31" t="str">
        <f>IMPRODUCT(D62,D63)</f>
        <v>-30000</v>
      </c>
      <c r="E73" s="28"/>
      <c r="F73" s="27"/>
      <c r="G73" s="27"/>
      <c r="H73" s="27"/>
      <c r="I73" s="27"/>
      <c r="J73" s="27"/>
      <c r="K73" s="27"/>
      <c r="L73" s="27"/>
      <c r="M73" s="27"/>
      <c r="N73" s="27"/>
      <c r="O73" s="48"/>
      <c r="P73" s="48"/>
      <c r="Q73" s="159"/>
      <c r="R73" s="160"/>
      <c r="V73" s="75">
        <f t="shared" si="0"/>
        <v>0</v>
      </c>
    </row>
    <row r="74" spans="2:22" s="3" customFormat="1" ht="25.8" hidden="1" customHeight="1" x14ac:dyDescent="0.5">
      <c r="B74" s="29" t="s">
        <v>22</v>
      </c>
      <c r="C74" s="29"/>
      <c r="D74" s="31" t="str">
        <f>IMPRODUCT(D61,D64)</f>
        <v>99999900</v>
      </c>
      <c r="E74" s="28"/>
      <c r="F74" s="27"/>
      <c r="G74" s="27"/>
      <c r="H74" s="27"/>
      <c r="I74" s="27"/>
      <c r="J74" s="27"/>
      <c r="K74" s="27"/>
      <c r="L74" s="27"/>
      <c r="M74" s="27"/>
      <c r="N74" s="27"/>
      <c r="O74" s="48"/>
      <c r="P74" s="48"/>
      <c r="Q74" s="159"/>
      <c r="R74" s="160"/>
      <c r="V74" s="75">
        <f t="shared" si="0"/>
        <v>0</v>
      </c>
    </row>
    <row r="75" spans="2:22" s="3" customFormat="1" ht="25.8" hidden="1" customHeight="1" x14ac:dyDescent="0.5">
      <c r="B75" s="29" t="s">
        <v>25</v>
      </c>
      <c r="C75" s="29"/>
      <c r="D75" s="31" t="str">
        <f>IMPRODUCT(D61,D65)</f>
        <v>-99999900</v>
      </c>
      <c r="E75" s="32"/>
      <c r="F75" s="27"/>
      <c r="G75" s="27"/>
      <c r="H75" s="27"/>
      <c r="I75" s="27"/>
      <c r="J75" s="27"/>
      <c r="K75" s="27"/>
      <c r="L75" s="27"/>
      <c r="M75" s="27"/>
      <c r="N75" s="27"/>
      <c r="O75" s="48"/>
      <c r="P75" s="48"/>
      <c r="Q75" s="159"/>
      <c r="R75" s="160"/>
      <c r="V75" s="75">
        <f t="shared" si="0"/>
        <v>0</v>
      </c>
    </row>
    <row r="76" spans="2:22" s="3" customFormat="1" ht="25.8" hidden="1" customHeight="1" x14ac:dyDescent="0.5">
      <c r="B76" s="29" t="s">
        <v>26</v>
      </c>
      <c r="C76" s="29"/>
      <c r="D76" s="31" t="str">
        <f>IMPRODUCT(D63,D64)</f>
        <v>299999700</v>
      </c>
      <c r="E76" s="28"/>
      <c r="F76" s="27"/>
      <c r="G76" s="27"/>
      <c r="H76" s="27"/>
      <c r="I76" s="27"/>
      <c r="J76" s="27"/>
      <c r="K76" s="27"/>
      <c r="L76" s="27"/>
      <c r="M76" s="27"/>
      <c r="N76" s="27"/>
      <c r="O76" s="48"/>
      <c r="P76" s="48"/>
      <c r="Q76" s="159"/>
      <c r="R76" s="160"/>
      <c r="V76" s="75">
        <f t="shared" si="0"/>
        <v>0</v>
      </c>
    </row>
    <row r="77" spans="2:22" s="3" customFormat="1" ht="25.8" hidden="1" customHeight="1" x14ac:dyDescent="0.5">
      <c r="B77" s="29" t="s">
        <v>27</v>
      </c>
      <c r="C77" s="29"/>
      <c r="D77" s="31" t="str">
        <f>IMPRODUCT(D63,D65)</f>
        <v>-299999700</v>
      </c>
      <c r="E77" s="28"/>
      <c r="F77" s="27"/>
      <c r="G77" s="27"/>
      <c r="H77" s="27"/>
      <c r="I77" s="27"/>
      <c r="J77" s="27"/>
      <c r="K77" s="27"/>
      <c r="L77" s="27"/>
      <c r="M77" s="27"/>
      <c r="N77" s="27"/>
      <c r="O77" s="48"/>
      <c r="P77" s="48"/>
      <c r="Q77" s="159"/>
      <c r="R77" s="160"/>
      <c r="V77" s="75">
        <f t="shared" si="0"/>
        <v>0</v>
      </c>
    </row>
    <row r="78" spans="2:22" s="3" customFormat="1" ht="25.8" hidden="1" customHeight="1" x14ac:dyDescent="0.5">
      <c r="B78" s="29" t="s">
        <v>28</v>
      </c>
      <c r="C78" s="29"/>
      <c r="D78" s="31" t="str">
        <f>IMPRODUCT(D60,D64)</f>
        <v>199999800</v>
      </c>
      <c r="E78" s="28"/>
      <c r="F78" s="27"/>
      <c r="G78" s="27"/>
      <c r="H78" s="27"/>
      <c r="I78" s="27"/>
      <c r="J78" s="27"/>
      <c r="K78" s="27"/>
      <c r="L78" s="27"/>
      <c r="M78" s="27"/>
      <c r="N78" s="27"/>
      <c r="O78" s="48"/>
      <c r="P78" s="48"/>
      <c r="Q78" s="159"/>
      <c r="R78" s="160"/>
      <c r="V78" s="75">
        <f t="shared" si="0"/>
        <v>0</v>
      </c>
    </row>
    <row r="79" spans="2:22" s="3" customFormat="1" ht="25.8" hidden="1" customHeight="1" x14ac:dyDescent="0.5">
      <c r="B79" s="29" t="s">
        <v>29</v>
      </c>
      <c r="C79" s="29"/>
      <c r="D79" s="31" t="str">
        <f>IMPRODUCT(D60,D65)</f>
        <v>-199999800</v>
      </c>
      <c r="E79" s="28"/>
      <c r="F79" s="27"/>
      <c r="G79" s="27"/>
      <c r="H79" s="27"/>
      <c r="I79" s="27"/>
      <c r="J79" s="27"/>
      <c r="K79" s="27"/>
      <c r="L79" s="27"/>
      <c r="M79" s="27"/>
      <c r="N79" s="27"/>
      <c r="O79" s="48"/>
      <c r="P79" s="48"/>
      <c r="Q79" s="159"/>
      <c r="R79" s="160"/>
      <c r="V79" s="75">
        <f t="shared" si="0"/>
        <v>0</v>
      </c>
    </row>
    <row r="80" spans="2:22" s="3" customFormat="1" ht="25.8" hidden="1" customHeight="1" x14ac:dyDescent="0.5">
      <c r="B80" s="29" t="s">
        <v>30</v>
      </c>
      <c r="C80" s="29"/>
      <c r="D80" s="31" t="str">
        <f>IMPRODUCT(D63,D66)</f>
        <v>0</v>
      </c>
      <c r="E80" s="28"/>
      <c r="F80" s="27"/>
      <c r="G80" s="27"/>
      <c r="H80" s="27"/>
      <c r="I80" s="27"/>
      <c r="J80" s="27"/>
      <c r="K80" s="27"/>
      <c r="L80" s="27"/>
      <c r="M80" s="27"/>
      <c r="N80" s="27"/>
      <c r="O80" s="48"/>
      <c r="P80" s="48"/>
      <c r="Q80" s="159"/>
      <c r="R80" s="160"/>
      <c r="V80" s="75">
        <f t="shared" si="0"/>
        <v>0</v>
      </c>
    </row>
    <row r="81" spans="2:22" s="3" customFormat="1" ht="25.8" hidden="1" customHeight="1" x14ac:dyDescent="0.5">
      <c r="B81" s="29" t="s">
        <v>31</v>
      </c>
      <c r="C81" s="29"/>
      <c r="D81" s="31" t="str">
        <f>IMPRODUCT(D63,D67)</f>
        <v>0</v>
      </c>
      <c r="E81" s="28"/>
      <c r="F81" s="27"/>
      <c r="G81" s="27"/>
      <c r="H81" s="27"/>
      <c r="I81" s="27"/>
      <c r="J81" s="27"/>
      <c r="K81" s="27"/>
      <c r="L81" s="27"/>
      <c r="M81" s="27"/>
      <c r="N81" s="27"/>
      <c r="O81" s="48"/>
      <c r="P81" s="48"/>
      <c r="Q81" s="159"/>
      <c r="R81" s="160"/>
      <c r="V81" s="75">
        <f t="shared" si="0"/>
        <v>0</v>
      </c>
    </row>
    <row r="82" spans="2:22" s="3" customFormat="1" ht="25.8" hidden="1" customHeight="1" x14ac:dyDescent="0.5">
      <c r="B82" s="29" t="s">
        <v>32</v>
      </c>
      <c r="C82" s="29"/>
      <c r="D82" s="31" t="str">
        <f>IMPRODUCT(D64,D66)</f>
        <v>0</v>
      </c>
      <c r="E82" s="28"/>
      <c r="F82" s="27"/>
      <c r="G82" s="27"/>
      <c r="H82" s="27"/>
      <c r="I82" s="27"/>
      <c r="J82" s="27"/>
      <c r="K82" s="27"/>
      <c r="L82" s="27"/>
      <c r="M82" s="27"/>
      <c r="N82" s="27"/>
      <c r="O82" s="48"/>
      <c r="P82" s="48"/>
      <c r="Q82" s="159"/>
      <c r="R82" s="160"/>
      <c r="V82" s="75">
        <f t="shared" si="0"/>
        <v>0</v>
      </c>
    </row>
    <row r="83" spans="2:22" s="3" customFormat="1" ht="25.8" hidden="1" customHeight="1" x14ac:dyDescent="0.5">
      <c r="B83" s="29" t="s">
        <v>33</v>
      </c>
      <c r="C83" s="29"/>
      <c r="D83" s="31" t="str">
        <f>IMPRODUCT(D65,D66)</f>
        <v>0</v>
      </c>
      <c r="E83" s="28"/>
      <c r="F83" s="27"/>
      <c r="G83" s="27"/>
      <c r="H83" s="27"/>
      <c r="I83" s="27"/>
      <c r="J83" s="27"/>
      <c r="K83" s="27"/>
      <c r="L83" s="27"/>
      <c r="M83" s="27"/>
      <c r="N83" s="27"/>
      <c r="O83" s="48"/>
      <c r="P83" s="48"/>
      <c r="Q83" s="159"/>
      <c r="R83" s="160"/>
      <c r="V83" s="75">
        <f t="shared" si="0"/>
        <v>0</v>
      </c>
    </row>
    <row r="84" spans="2:22" s="3" customFormat="1" ht="25.8" hidden="1" customHeight="1" x14ac:dyDescent="0.5">
      <c r="B84" s="29" t="s">
        <v>34</v>
      </c>
      <c r="C84" s="29"/>
      <c r="D84" s="31" t="str">
        <f>IMPRODUCT(D60,D66)</f>
        <v>0</v>
      </c>
      <c r="E84" s="28"/>
      <c r="F84" s="27"/>
      <c r="G84" s="27"/>
      <c r="H84" s="27"/>
      <c r="I84" s="27"/>
      <c r="J84" s="27"/>
      <c r="K84" s="27"/>
      <c r="L84" s="27"/>
      <c r="M84" s="27"/>
      <c r="N84" s="27"/>
      <c r="O84" s="48"/>
      <c r="P84" s="48"/>
      <c r="Q84" s="159"/>
      <c r="R84" s="160"/>
      <c r="V84" s="75">
        <f t="shared" si="0"/>
        <v>0</v>
      </c>
    </row>
    <row r="85" spans="2:22" s="3" customFormat="1" ht="25.8" hidden="1" customHeight="1" x14ac:dyDescent="0.5">
      <c r="B85" s="29" t="s">
        <v>35</v>
      </c>
      <c r="C85" s="29"/>
      <c r="D85" s="31" t="str">
        <f>IMPRODUCT(D60,D67)</f>
        <v>0</v>
      </c>
      <c r="E85" s="28"/>
      <c r="F85" s="27"/>
      <c r="G85" s="27"/>
      <c r="H85" s="27"/>
      <c r="I85" s="27"/>
      <c r="J85" s="27"/>
      <c r="K85" s="27"/>
      <c r="L85" s="27"/>
      <c r="M85" s="27"/>
      <c r="N85" s="27"/>
      <c r="O85" s="48"/>
      <c r="P85" s="48"/>
      <c r="Q85" s="159"/>
      <c r="R85" s="160"/>
      <c r="V85" s="75">
        <f t="shared" si="0"/>
        <v>0</v>
      </c>
    </row>
    <row r="86" spans="2:22" s="3" customFormat="1" ht="25.8" hidden="1" customHeight="1" x14ac:dyDescent="0.5">
      <c r="B86" s="29" t="s">
        <v>36</v>
      </c>
      <c r="C86" s="29"/>
      <c r="D86" s="31" t="str">
        <f>IMPRODUCT(D61,D66)</f>
        <v>0</v>
      </c>
      <c r="E86" s="28"/>
      <c r="F86" s="27"/>
      <c r="G86" s="27"/>
      <c r="H86" s="27"/>
      <c r="I86" s="27"/>
      <c r="J86" s="27"/>
      <c r="K86" s="27"/>
      <c r="L86" s="27"/>
      <c r="M86" s="27"/>
      <c r="N86" s="27"/>
      <c r="O86" s="48"/>
      <c r="P86" s="48"/>
      <c r="Q86" s="159"/>
      <c r="R86" s="160"/>
      <c r="V86" s="75">
        <f t="shared" si="0"/>
        <v>0</v>
      </c>
    </row>
    <row r="87" spans="2:22" s="3" customFormat="1" ht="25.8" hidden="1" customHeight="1" x14ac:dyDescent="0.5">
      <c r="B87" s="29" t="s">
        <v>37</v>
      </c>
      <c r="C87" s="29"/>
      <c r="D87" s="31" t="str">
        <f>IMPRODUCT(D61,D67)</f>
        <v>0</v>
      </c>
      <c r="E87" s="28"/>
      <c r="F87" s="27"/>
      <c r="G87" s="27"/>
      <c r="H87" s="27"/>
      <c r="I87" s="27"/>
      <c r="J87" s="27"/>
      <c r="K87" s="27"/>
      <c r="L87" s="27"/>
      <c r="M87" s="27"/>
      <c r="N87" s="27"/>
      <c r="O87" s="48"/>
      <c r="P87" s="48"/>
      <c r="Q87" s="159"/>
      <c r="R87" s="160"/>
      <c r="V87" s="75">
        <f t="shared" si="0"/>
        <v>0</v>
      </c>
    </row>
    <row r="88" spans="2:22" s="3" customFormat="1" ht="25.8" hidden="1" customHeight="1" x14ac:dyDescent="0.5">
      <c r="B88" s="29" t="s">
        <v>38</v>
      </c>
      <c r="C88" s="29"/>
      <c r="D88" s="31" t="str">
        <f>IMPRODUCT(D68,D63)</f>
        <v>6000000</v>
      </c>
      <c r="E88" s="28"/>
      <c r="F88" s="27"/>
      <c r="G88" s="27"/>
      <c r="H88" s="27"/>
      <c r="I88" s="27"/>
      <c r="J88" s="27"/>
      <c r="K88" s="27"/>
      <c r="L88" s="27"/>
      <c r="M88" s="27"/>
      <c r="N88" s="27"/>
      <c r="O88" s="48"/>
      <c r="P88" s="48"/>
      <c r="Q88" s="159"/>
      <c r="R88" s="160"/>
      <c r="V88" s="75">
        <f t="shared" si="0"/>
        <v>0</v>
      </c>
    </row>
    <row r="89" spans="2:22" s="3" customFormat="1" ht="25.8" hidden="1" customHeight="1" x14ac:dyDescent="0.5">
      <c r="B89" s="29" t="s">
        <v>39</v>
      </c>
      <c r="C89" s="29"/>
      <c r="D89" s="31" t="str">
        <f>IMPRODUCT(D88,D59)</f>
        <v>-6000000</v>
      </c>
      <c r="E89" s="28"/>
      <c r="F89" s="27"/>
      <c r="G89" s="27"/>
      <c r="H89" s="27"/>
      <c r="I89" s="27"/>
      <c r="J89" s="27"/>
      <c r="K89" s="27"/>
      <c r="L89" s="27"/>
      <c r="M89" s="27"/>
      <c r="N89" s="27"/>
      <c r="O89" s="48"/>
      <c r="P89" s="48"/>
      <c r="Q89" s="159"/>
      <c r="R89" s="160"/>
      <c r="V89" s="75">
        <f t="shared" si="0"/>
        <v>0</v>
      </c>
    </row>
    <row r="90" spans="2:22" s="3" customFormat="1" ht="25.8" hidden="1" customHeight="1" x14ac:dyDescent="0.5">
      <c r="B90" s="29" t="s">
        <v>40</v>
      </c>
      <c r="C90" s="29"/>
      <c r="D90" s="31" t="str">
        <f>IMPRODUCT(D68,D64)</f>
        <v>19999980000</v>
      </c>
      <c r="E90" s="28"/>
      <c r="F90" s="27"/>
      <c r="G90" s="27"/>
      <c r="H90" s="27"/>
      <c r="I90" s="27"/>
      <c r="J90" s="27"/>
      <c r="K90" s="27"/>
      <c r="L90" s="27"/>
      <c r="M90" s="27"/>
      <c r="N90" s="27"/>
      <c r="O90" s="48"/>
      <c r="P90" s="48"/>
      <c r="Q90" s="159"/>
      <c r="R90" s="160"/>
      <c r="V90" s="75">
        <f t="shared" si="0"/>
        <v>0</v>
      </c>
    </row>
    <row r="91" spans="2:22" s="3" customFormat="1" ht="25.8" hidden="1" customHeight="1" x14ac:dyDescent="0.5">
      <c r="B91" s="29" t="s">
        <v>41</v>
      </c>
      <c r="C91" s="29"/>
      <c r="D91" s="31" t="str">
        <f>IMPRODUCT(D90,D59)</f>
        <v>-19999980000</v>
      </c>
      <c r="E91" s="28"/>
      <c r="F91" s="27"/>
      <c r="G91" s="27"/>
      <c r="H91" s="27"/>
      <c r="I91" s="27"/>
      <c r="J91" s="27"/>
      <c r="K91" s="27"/>
      <c r="L91" s="27"/>
      <c r="M91" s="27"/>
      <c r="N91" s="27"/>
      <c r="O91" s="48"/>
      <c r="P91" s="48"/>
      <c r="Q91" s="159"/>
      <c r="R91" s="160"/>
      <c r="V91" s="75">
        <f t="shared" si="0"/>
        <v>0</v>
      </c>
    </row>
    <row r="92" spans="2:22" s="3" customFormat="1" ht="25.8" hidden="1" customHeight="1" x14ac:dyDescent="0.5">
      <c r="B92" s="29" t="s">
        <v>42</v>
      </c>
      <c r="C92" s="29"/>
      <c r="D92" s="31" t="str">
        <f>IMPRODUCT(D70,D64)</f>
        <v>59999940000</v>
      </c>
      <c r="E92" s="28"/>
      <c r="F92" s="27"/>
      <c r="G92" s="27"/>
      <c r="H92" s="27"/>
      <c r="I92" s="27"/>
      <c r="J92" s="27"/>
      <c r="K92" s="27"/>
      <c r="L92" s="27"/>
      <c r="M92" s="27"/>
      <c r="N92" s="27"/>
      <c r="O92" s="48"/>
      <c r="P92" s="48"/>
      <c r="Q92" s="159"/>
      <c r="R92" s="160"/>
      <c r="V92" s="75">
        <f t="shared" si="0"/>
        <v>0</v>
      </c>
    </row>
    <row r="93" spans="2:22" s="3" customFormat="1" ht="25.8" hidden="1" customHeight="1" x14ac:dyDescent="0.5">
      <c r="B93" s="29" t="s">
        <v>43</v>
      </c>
      <c r="C93" s="29"/>
      <c r="D93" s="31" t="str">
        <f>IMPRODUCT(D70,D66)</f>
        <v>0</v>
      </c>
      <c r="E93" s="28"/>
      <c r="F93" s="27"/>
      <c r="G93" s="27"/>
      <c r="H93" s="27"/>
      <c r="I93" s="27"/>
      <c r="J93" s="27"/>
      <c r="K93" s="27"/>
      <c r="L93" s="27"/>
      <c r="M93" s="27"/>
      <c r="N93" s="27"/>
      <c r="O93" s="48"/>
      <c r="P93" s="48"/>
      <c r="Q93" s="159"/>
      <c r="R93" s="160"/>
      <c r="V93" s="75">
        <f t="shared" si="0"/>
        <v>0</v>
      </c>
    </row>
    <row r="94" spans="2:22" s="3" customFormat="1" ht="25.8" hidden="1" customHeight="1" x14ac:dyDescent="0.5">
      <c r="B94" s="29" t="s">
        <v>44</v>
      </c>
      <c r="C94" s="29"/>
      <c r="D94" s="31" t="str">
        <f>IMPRODUCT(D72,D64)</f>
        <v>29999970000</v>
      </c>
      <c r="E94" s="28"/>
      <c r="F94" s="27"/>
      <c r="G94" s="27"/>
      <c r="H94" s="27"/>
      <c r="I94" s="27"/>
      <c r="J94" s="27"/>
      <c r="K94" s="27"/>
      <c r="L94" s="27"/>
      <c r="M94" s="27"/>
      <c r="N94" s="27"/>
      <c r="O94" s="48"/>
      <c r="P94" s="48"/>
      <c r="Q94" s="159"/>
      <c r="R94" s="160"/>
      <c r="V94" s="75">
        <f t="shared" si="0"/>
        <v>0</v>
      </c>
    </row>
    <row r="95" spans="2:22" s="3" customFormat="1" ht="25.8" hidden="1" customHeight="1" x14ac:dyDescent="0.5">
      <c r="B95" s="29" t="s">
        <v>45</v>
      </c>
      <c r="C95" s="29"/>
      <c r="D95" s="31" t="str">
        <f>IMPRODUCT(D78,D66)</f>
        <v>0</v>
      </c>
      <c r="E95" s="28"/>
      <c r="F95" s="27"/>
      <c r="G95" s="27"/>
      <c r="H95" s="27"/>
      <c r="I95" s="27"/>
      <c r="J95" s="27"/>
      <c r="K95" s="27"/>
      <c r="L95" s="27"/>
      <c r="M95" s="27"/>
      <c r="N95" s="27"/>
      <c r="O95" s="48"/>
      <c r="P95" s="48"/>
      <c r="Q95" s="159"/>
      <c r="R95" s="160"/>
      <c r="V95" s="75">
        <f t="shared" si="0"/>
        <v>0</v>
      </c>
    </row>
    <row r="96" spans="2:22" s="3" customFormat="1" ht="25.8" hidden="1" customHeight="1" x14ac:dyDescent="0.5">
      <c r="B96" s="29" t="s">
        <v>47</v>
      </c>
      <c r="C96" s="29"/>
      <c r="D96" s="31" t="str">
        <f>IMPRODUCT(D72,D66)</f>
        <v>0</v>
      </c>
      <c r="E96" s="28"/>
      <c r="F96" s="27"/>
      <c r="G96" s="27"/>
      <c r="H96" s="27"/>
      <c r="I96" s="27"/>
      <c r="J96" s="27"/>
      <c r="K96" s="27"/>
      <c r="L96" s="27"/>
      <c r="M96" s="27"/>
      <c r="N96" s="27"/>
      <c r="O96" s="48"/>
      <c r="P96" s="48"/>
      <c r="Q96" s="159"/>
      <c r="R96" s="160"/>
      <c r="V96" s="75">
        <f t="shared" si="0"/>
        <v>0</v>
      </c>
    </row>
    <row r="97" spans="2:22" s="3" customFormat="1" ht="25.8" hidden="1" customHeight="1" x14ac:dyDescent="0.5">
      <c r="B97" s="29" t="s">
        <v>46</v>
      </c>
      <c r="C97" s="29"/>
      <c r="D97" s="31" t="str">
        <f>IMPRODUCT(D82,D61)</f>
        <v>0</v>
      </c>
      <c r="E97" s="28"/>
      <c r="F97" s="27"/>
      <c r="G97" s="27"/>
      <c r="H97" s="27"/>
      <c r="I97" s="27"/>
      <c r="J97" s="27"/>
      <c r="K97" s="27"/>
      <c r="L97" s="27"/>
      <c r="M97" s="27"/>
      <c r="N97" s="27"/>
      <c r="O97" s="48"/>
      <c r="P97" s="48"/>
      <c r="Q97" s="159"/>
      <c r="R97" s="160"/>
      <c r="V97" s="75">
        <f t="shared" ref="V97:V121" si="1">ROUND(Q97,0)</f>
        <v>0</v>
      </c>
    </row>
    <row r="98" spans="2:22" s="3" customFormat="1" ht="25.8" hidden="1" customHeight="1" x14ac:dyDescent="0.5">
      <c r="B98" s="29"/>
      <c r="C98" s="29"/>
      <c r="D98" s="27"/>
      <c r="E98" s="28"/>
      <c r="F98" s="27"/>
      <c r="G98" s="27"/>
      <c r="H98" s="27"/>
      <c r="I98" s="27"/>
      <c r="J98" s="27"/>
      <c r="K98" s="27"/>
      <c r="L98" s="27"/>
      <c r="M98" s="27"/>
      <c r="N98" s="27"/>
      <c r="O98" s="48"/>
      <c r="P98" s="48"/>
      <c r="Q98" s="159"/>
      <c r="R98" s="160"/>
      <c r="V98" s="75">
        <f t="shared" si="1"/>
        <v>0</v>
      </c>
    </row>
    <row r="99" spans="2:22" s="3" customFormat="1" ht="25.8" hidden="1" customHeight="1" x14ac:dyDescent="0.5">
      <c r="B99" s="29" t="s">
        <v>48</v>
      </c>
      <c r="C99" s="29"/>
      <c r="D99" s="31" t="str">
        <f>IMSUM(D88,D90,D92,D93,D94,D95,D96,D97)</f>
        <v>110005890000</v>
      </c>
      <c r="E99" s="28"/>
      <c r="F99" s="27"/>
      <c r="G99" s="27"/>
      <c r="H99" s="27"/>
      <c r="I99" s="27"/>
      <c r="J99" s="27"/>
      <c r="K99" s="27"/>
      <c r="L99" s="27"/>
      <c r="M99" s="27"/>
      <c r="N99" s="27"/>
      <c r="O99" s="48"/>
      <c r="P99" s="48"/>
      <c r="Q99" s="159"/>
      <c r="R99" s="160"/>
      <c r="V99" s="75">
        <f t="shared" si="1"/>
        <v>0</v>
      </c>
    </row>
    <row r="100" spans="2:22" s="3" customFormat="1" ht="25.8" hidden="1" customHeight="1" x14ac:dyDescent="0.5">
      <c r="B100" s="29"/>
      <c r="C100" s="29"/>
      <c r="D100" s="27"/>
      <c r="E100" s="28"/>
      <c r="F100" s="27"/>
      <c r="G100" s="27"/>
      <c r="H100" s="27"/>
      <c r="I100" s="27"/>
      <c r="J100" s="27"/>
      <c r="K100" s="27"/>
      <c r="L100" s="27"/>
      <c r="M100" s="27"/>
      <c r="N100" s="27"/>
      <c r="O100" s="48"/>
      <c r="P100" s="48"/>
      <c r="Q100" s="159"/>
      <c r="R100" s="160"/>
      <c r="V100" s="75">
        <f t="shared" si="1"/>
        <v>0</v>
      </c>
    </row>
    <row r="101" spans="2:22" s="3" customFormat="1" ht="25.8" hidden="1" customHeight="1" x14ac:dyDescent="0.5">
      <c r="B101" s="29" t="s">
        <v>50</v>
      </c>
      <c r="C101" s="29"/>
      <c r="D101" s="31" t="str">
        <f>IMSUM(D73,D75,D77,D81,D83,)</f>
        <v>-400029600</v>
      </c>
      <c r="E101" s="28"/>
      <c r="F101" s="27"/>
      <c r="G101" s="27"/>
      <c r="H101" s="27"/>
      <c r="I101" s="27"/>
      <c r="J101" s="27"/>
      <c r="K101" s="27"/>
      <c r="L101" s="27"/>
      <c r="M101" s="27"/>
      <c r="N101" s="27"/>
      <c r="O101" s="48"/>
      <c r="P101" s="48"/>
      <c r="Q101" s="159"/>
      <c r="R101" s="160"/>
      <c r="V101" s="75">
        <f t="shared" si="1"/>
        <v>0</v>
      </c>
    </row>
    <row r="102" spans="2:22" s="3" customFormat="1" ht="25.8" hidden="1" customHeight="1" x14ac:dyDescent="0.5">
      <c r="B102" s="29" t="s">
        <v>51</v>
      </c>
      <c r="C102" s="29"/>
      <c r="D102" s="31" t="str">
        <f>IMSUM(D76,D80,D82)</f>
        <v>299999700</v>
      </c>
      <c r="E102" s="28"/>
      <c r="F102" s="27"/>
      <c r="G102" s="27"/>
      <c r="H102" s="27"/>
      <c r="I102" s="27"/>
      <c r="J102" s="27"/>
      <c r="K102" s="27"/>
      <c r="L102" s="27"/>
      <c r="M102" s="27"/>
      <c r="N102" s="27"/>
      <c r="O102" s="48"/>
      <c r="P102" s="48"/>
      <c r="Q102" s="159"/>
      <c r="R102" s="160"/>
      <c r="V102" s="75">
        <f t="shared" si="1"/>
        <v>0</v>
      </c>
    </row>
    <row r="103" spans="2:22" s="3" customFormat="1" ht="25.8" hidden="1" customHeight="1" x14ac:dyDescent="0.5">
      <c r="B103" s="29" t="s">
        <v>52</v>
      </c>
      <c r="C103" s="29"/>
      <c r="D103" s="31" t="str">
        <f>IMSUM(D73,D75)</f>
        <v>-100029900</v>
      </c>
      <c r="E103" s="28"/>
      <c r="F103" s="27"/>
      <c r="G103" s="27"/>
      <c r="H103" s="27"/>
      <c r="I103" s="27"/>
      <c r="J103" s="27"/>
      <c r="K103" s="27"/>
      <c r="L103" s="27"/>
      <c r="M103" s="27"/>
      <c r="N103" s="27"/>
      <c r="O103" s="48"/>
      <c r="P103" s="48"/>
      <c r="Q103" s="159"/>
      <c r="R103" s="160"/>
      <c r="V103" s="75">
        <f t="shared" si="1"/>
        <v>0</v>
      </c>
    </row>
    <row r="104" spans="2:22" s="3" customFormat="1" ht="25.8" hidden="1" customHeight="1" x14ac:dyDescent="0.5">
      <c r="B104" s="29" t="s">
        <v>53</v>
      </c>
      <c r="C104" s="29"/>
      <c r="D104" s="31" t="str">
        <f>D103</f>
        <v>-100029900</v>
      </c>
      <c r="E104" s="28"/>
      <c r="F104" s="27"/>
      <c r="G104" s="27"/>
      <c r="H104" s="27"/>
      <c r="I104" s="27"/>
      <c r="J104" s="27"/>
      <c r="K104" s="27"/>
      <c r="L104" s="27"/>
      <c r="M104" s="27"/>
      <c r="N104" s="27"/>
      <c r="O104" s="48"/>
      <c r="P104" s="48"/>
      <c r="Q104" s="159"/>
      <c r="R104" s="160"/>
      <c r="V104" s="75">
        <f t="shared" si="1"/>
        <v>0</v>
      </c>
    </row>
    <row r="105" spans="2:22" s="3" customFormat="1" ht="25.8" hidden="1" customHeight="1" x14ac:dyDescent="0.5">
      <c r="B105" s="29" t="s">
        <v>54</v>
      </c>
      <c r="C105" s="29"/>
      <c r="D105" s="31" t="str">
        <f>IMSUM(D71,D79)</f>
        <v>-200059800</v>
      </c>
      <c r="E105" s="28"/>
      <c r="F105" s="27"/>
      <c r="G105" s="27"/>
      <c r="H105" s="27"/>
      <c r="I105" s="27"/>
      <c r="J105" s="27"/>
      <c r="K105" s="27"/>
      <c r="L105" s="27"/>
      <c r="M105" s="27"/>
      <c r="N105" s="27"/>
      <c r="O105" s="48"/>
      <c r="P105" s="48"/>
      <c r="Q105" s="159"/>
      <c r="R105" s="160"/>
      <c r="V105" s="75">
        <f t="shared" si="1"/>
        <v>0</v>
      </c>
    </row>
    <row r="106" spans="2:22" s="3" customFormat="1" ht="25.8" hidden="1" customHeight="1" x14ac:dyDescent="0.5">
      <c r="B106" s="29" t="s">
        <v>55</v>
      </c>
      <c r="C106" s="29"/>
      <c r="D106" s="31" t="str">
        <f>IMSUM(D78,D74)</f>
        <v>299999700</v>
      </c>
      <c r="E106" s="28"/>
      <c r="F106" s="27"/>
      <c r="G106" s="27"/>
      <c r="H106" s="27"/>
      <c r="I106" s="27"/>
      <c r="J106" s="27"/>
      <c r="K106" s="27"/>
      <c r="L106" s="27"/>
      <c r="M106" s="27"/>
      <c r="N106" s="27"/>
      <c r="O106" s="48"/>
      <c r="P106" s="48"/>
      <c r="Q106" s="159"/>
      <c r="R106" s="160"/>
      <c r="V106" s="75">
        <f t="shared" si="1"/>
        <v>0</v>
      </c>
    </row>
    <row r="107" spans="2:22" s="3" customFormat="1" ht="25.8" hidden="1" customHeight="1" x14ac:dyDescent="0.5">
      <c r="B107" s="29" t="s">
        <v>56</v>
      </c>
      <c r="C107" s="29"/>
      <c r="D107" s="31" t="str">
        <f>IMSUM(D70,D72)</f>
        <v>90000</v>
      </c>
      <c r="E107" s="28"/>
      <c r="F107" s="27"/>
      <c r="G107" s="27"/>
      <c r="H107" s="27"/>
      <c r="I107" s="27"/>
      <c r="J107" s="27"/>
      <c r="K107" s="27"/>
      <c r="L107" s="27"/>
      <c r="M107" s="27"/>
      <c r="N107" s="27"/>
      <c r="O107" s="48"/>
      <c r="P107" s="48"/>
      <c r="Q107" s="159"/>
      <c r="R107" s="160"/>
      <c r="V107" s="75">
        <f t="shared" si="1"/>
        <v>0</v>
      </c>
    </row>
    <row r="108" spans="2:22" s="3" customFormat="1" ht="25.8" hidden="1" customHeight="1" x14ac:dyDescent="0.5">
      <c r="B108" s="29" t="s">
        <v>57</v>
      </c>
      <c r="C108" s="29"/>
      <c r="D108" s="31" t="str">
        <f>IMSUM(D71,D79,D73,D75)</f>
        <v>-300089700</v>
      </c>
      <c r="E108" s="28"/>
      <c r="F108" s="27"/>
      <c r="G108" s="27"/>
      <c r="H108" s="27"/>
      <c r="I108" s="27"/>
      <c r="J108" s="27"/>
      <c r="K108" s="27"/>
      <c r="L108" s="27"/>
      <c r="M108" s="27"/>
      <c r="N108" s="27"/>
      <c r="O108" s="48"/>
      <c r="P108" s="48"/>
      <c r="Q108" s="159"/>
      <c r="R108" s="160"/>
      <c r="V108" s="75">
        <f t="shared" si="1"/>
        <v>0</v>
      </c>
    </row>
    <row r="109" spans="2:22" s="3" customFormat="1" ht="25.8" hidden="1" customHeight="1" x14ac:dyDescent="0.5">
      <c r="B109" s="29" t="s">
        <v>58</v>
      </c>
      <c r="C109" s="29"/>
      <c r="D109" s="31" t="str">
        <f>IMSUM(D69,D85,D87)</f>
        <v>-20000</v>
      </c>
      <c r="E109" s="28"/>
      <c r="F109" s="27"/>
      <c r="G109" s="27"/>
      <c r="H109" s="27"/>
      <c r="I109" s="27"/>
      <c r="J109" s="27"/>
      <c r="K109" s="27"/>
      <c r="L109" s="27"/>
      <c r="M109" s="27"/>
      <c r="N109" s="27"/>
      <c r="O109" s="48"/>
      <c r="P109" s="48"/>
      <c r="Q109" s="159"/>
      <c r="R109" s="160"/>
      <c r="V109" s="75">
        <f t="shared" si="1"/>
        <v>0</v>
      </c>
    </row>
    <row r="110" spans="2:22" s="3" customFormat="1" ht="25.8" hidden="1" customHeight="1" x14ac:dyDescent="0.5">
      <c r="B110" s="29" t="s">
        <v>59</v>
      </c>
      <c r="C110" s="29"/>
      <c r="D110" s="31" t="str">
        <f>IMSUM(D68,D70,D72,D84,D86)</f>
        <v>110000</v>
      </c>
      <c r="E110" s="28"/>
      <c r="F110" s="27"/>
      <c r="G110" s="27"/>
      <c r="H110" s="27"/>
      <c r="I110" s="27"/>
      <c r="J110" s="27"/>
      <c r="K110" s="27"/>
      <c r="L110" s="27"/>
      <c r="M110" s="27"/>
      <c r="N110" s="27"/>
      <c r="O110" s="48"/>
      <c r="P110" s="48"/>
      <c r="Q110" s="159"/>
      <c r="R110" s="160"/>
      <c r="V110" s="75">
        <f t="shared" si="1"/>
        <v>0</v>
      </c>
    </row>
    <row r="111" spans="2:22" s="3" customFormat="1" ht="25.8" hidden="1" customHeight="1" x14ac:dyDescent="0.5">
      <c r="B111" s="29" t="s">
        <v>60</v>
      </c>
      <c r="C111" s="29"/>
      <c r="D111" s="31" t="str">
        <f>IMSUM(D71,D73)</f>
        <v>-90000</v>
      </c>
      <c r="E111" s="28"/>
      <c r="F111" s="27"/>
      <c r="G111" s="27"/>
      <c r="H111" s="27"/>
      <c r="I111" s="27"/>
      <c r="J111" s="27"/>
      <c r="K111" s="27"/>
      <c r="L111" s="27"/>
      <c r="M111" s="27"/>
      <c r="N111" s="27"/>
      <c r="O111" s="48"/>
      <c r="P111" s="48"/>
      <c r="Q111" s="159"/>
      <c r="R111" s="160"/>
      <c r="V111" s="75">
        <f t="shared" si="1"/>
        <v>0</v>
      </c>
    </row>
    <row r="112" spans="2:22" s="3" customFormat="1" ht="25.8" hidden="1" customHeight="1" x14ac:dyDescent="0.5">
      <c r="B112" s="29" t="s">
        <v>61</v>
      </c>
      <c r="C112" s="29"/>
      <c r="D112" s="31" t="str">
        <f>IMSUM(D94,D96,D97)</f>
        <v>29999970000</v>
      </c>
      <c r="E112" s="28"/>
      <c r="F112" s="27"/>
      <c r="G112" s="27"/>
      <c r="H112" s="27"/>
      <c r="I112" s="27"/>
      <c r="J112" s="27"/>
      <c r="K112" s="27"/>
      <c r="L112" s="27"/>
      <c r="M112" s="27"/>
      <c r="N112" s="27"/>
      <c r="O112" s="48"/>
      <c r="P112" s="48"/>
      <c r="Q112" s="159"/>
      <c r="R112" s="160"/>
      <c r="V112" s="75">
        <f t="shared" si="1"/>
        <v>0</v>
      </c>
    </row>
    <row r="113" spans="2:24" s="3" customFormat="1" ht="25.8" hidden="1" customHeight="1" x14ac:dyDescent="0.5">
      <c r="B113" s="29" t="s">
        <v>62</v>
      </c>
      <c r="C113" s="29"/>
      <c r="D113" s="31" t="str">
        <f>IMSUM(D92,D93,D95)</f>
        <v>59999940000</v>
      </c>
      <c r="E113" s="28"/>
      <c r="F113" s="27"/>
      <c r="G113" s="27"/>
      <c r="H113" s="27"/>
      <c r="I113" s="27"/>
      <c r="J113" s="27"/>
      <c r="K113" s="27"/>
      <c r="L113" s="27"/>
      <c r="M113" s="27"/>
      <c r="N113" s="27"/>
      <c r="O113" s="48"/>
      <c r="P113" s="48"/>
      <c r="Q113" s="159"/>
      <c r="R113" s="160"/>
      <c r="V113" s="75">
        <f t="shared" si="1"/>
        <v>0</v>
      </c>
    </row>
    <row r="114" spans="2:24" s="3" customFormat="1" ht="25.8" hidden="1" customHeight="1" x14ac:dyDescent="0.5">
      <c r="B114" s="29" t="s">
        <v>63</v>
      </c>
      <c r="C114" s="29"/>
      <c r="D114" s="31" t="str">
        <f>IMSUM(D89,D91)</f>
        <v>-20005980000</v>
      </c>
      <c r="E114" s="28"/>
      <c r="F114" s="27"/>
      <c r="G114" s="27"/>
      <c r="H114" s="27"/>
      <c r="I114" s="27"/>
      <c r="J114" s="27"/>
      <c r="K114" s="27"/>
      <c r="L114" s="27"/>
      <c r="M114" s="27"/>
      <c r="N114" s="27"/>
      <c r="O114" s="48"/>
      <c r="P114" s="48"/>
      <c r="Q114" s="159"/>
      <c r="R114" s="160"/>
      <c r="V114" s="75">
        <f t="shared" si="1"/>
        <v>0</v>
      </c>
    </row>
    <row r="115" spans="2:24" s="3" customFormat="1" ht="25.8" hidden="1" customHeight="1" x14ac:dyDescent="0.5">
      <c r="B115" s="29" t="s">
        <v>64</v>
      </c>
      <c r="C115" s="29"/>
      <c r="D115" s="31" t="str">
        <f>IMSUM(D90,D95,D97)</f>
        <v>19999980000</v>
      </c>
      <c r="E115" s="28"/>
      <c r="F115" s="27"/>
      <c r="G115" s="27"/>
      <c r="H115" s="27"/>
      <c r="I115" s="27"/>
      <c r="J115" s="27"/>
      <c r="K115" s="27"/>
      <c r="L115" s="27"/>
      <c r="M115" s="27"/>
      <c r="N115" s="27"/>
      <c r="O115" s="48"/>
      <c r="P115" s="48"/>
      <c r="Q115" s="159"/>
      <c r="R115" s="160"/>
      <c r="V115" s="75">
        <f t="shared" si="1"/>
        <v>0</v>
      </c>
    </row>
    <row r="116" spans="2:24" s="3" customFormat="1" ht="25.8" hidden="1" customHeight="1" x14ac:dyDescent="0.5">
      <c r="B116" s="29" t="s">
        <v>24</v>
      </c>
      <c r="C116" s="29"/>
      <c r="D116" s="31" t="str">
        <f>IMSUM(D88,D93,D96)</f>
        <v>6000000</v>
      </c>
      <c r="E116" s="28"/>
      <c r="F116" s="27"/>
      <c r="G116" s="27"/>
      <c r="H116" s="27"/>
      <c r="I116" s="27"/>
      <c r="J116" s="27"/>
      <c r="K116" s="27"/>
      <c r="L116" s="27"/>
      <c r="M116" s="27"/>
      <c r="N116" s="27"/>
      <c r="O116" s="48"/>
      <c r="P116" s="48"/>
      <c r="Q116" s="159"/>
      <c r="R116" s="160"/>
      <c r="V116" s="75">
        <f t="shared" si="1"/>
        <v>0</v>
      </c>
    </row>
    <row r="117" spans="2:24" s="3" customFormat="1" ht="25.8" hidden="1" customHeight="1" x14ac:dyDescent="0.5">
      <c r="B117" s="29" t="s">
        <v>65</v>
      </c>
      <c r="C117" s="29"/>
      <c r="D117" s="31" t="str">
        <f>IMSUM(D92,D94)</f>
        <v>89999910000</v>
      </c>
      <c r="E117" s="28"/>
      <c r="F117" s="27"/>
      <c r="G117" s="27"/>
      <c r="H117" s="27"/>
      <c r="I117" s="27"/>
      <c r="J117" s="27"/>
      <c r="K117" s="27"/>
      <c r="L117" s="27"/>
      <c r="M117" s="27"/>
      <c r="N117" s="27"/>
      <c r="O117" s="48"/>
      <c r="P117" s="48"/>
      <c r="Q117" s="159"/>
      <c r="R117" s="160"/>
      <c r="V117" s="75">
        <f t="shared" si="1"/>
        <v>0</v>
      </c>
    </row>
    <row r="118" spans="2:24" s="3" customFormat="1" ht="25.8" hidden="1" customHeight="1" x14ac:dyDescent="0.5">
      <c r="B118" s="29"/>
      <c r="C118" s="29"/>
      <c r="D118" s="27"/>
      <c r="E118" s="28"/>
      <c r="F118" s="27"/>
      <c r="G118" s="27"/>
      <c r="H118" s="27"/>
      <c r="I118" s="27"/>
      <c r="J118" s="27"/>
      <c r="K118" s="27"/>
      <c r="L118" s="27"/>
      <c r="M118" s="27"/>
      <c r="N118" s="27"/>
      <c r="O118" s="48"/>
      <c r="P118" s="48"/>
      <c r="Q118" s="159"/>
      <c r="R118" s="160"/>
      <c r="V118" s="75">
        <f t="shared" si="1"/>
        <v>0</v>
      </c>
    </row>
    <row r="119" spans="2:24" s="3" customFormat="1" ht="25.8" hidden="1" customHeight="1" x14ac:dyDescent="0.5">
      <c r="B119" s="29" t="s">
        <v>66</v>
      </c>
      <c r="C119" s="29"/>
      <c r="D119" s="31" t="str">
        <f>IMSUB(F51,F50)</f>
        <v>-3000</v>
      </c>
      <c r="E119" s="28"/>
      <c r="F119" s="27"/>
      <c r="G119" s="27"/>
      <c r="H119" s="27"/>
      <c r="I119" s="27"/>
      <c r="J119" s="27"/>
      <c r="K119" s="27"/>
      <c r="L119" s="27"/>
      <c r="M119" s="27"/>
      <c r="N119" s="27"/>
      <c r="O119" s="48"/>
      <c r="P119" s="48"/>
      <c r="Q119" s="159"/>
      <c r="R119" s="160"/>
      <c r="V119" s="75">
        <f t="shared" si="1"/>
        <v>0</v>
      </c>
    </row>
    <row r="120" spans="2:24" s="3" customFormat="1" ht="25.8" hidden="1" customHeight="1" x14ac:dyDescent="0.5">
      <c r="B120" s="29" t="s">
        <v>9</v>
      </c>
      <c r="C120" s="29"/>
      <c r="D120" s="31" t="str">
        <f>IMSUB(F52,F51)</f>
        <v>-3200</v>
      </c>
      <c r="E120" s="28"/>
      <c r="F120" s="27"/>
      <c r="G120" s="27"/>
      <c r="H120" s="27"/>
      <c r="I120" s="27"/>
      <c r="J120" s="27"/>
      <c r="K120" s="27"/>
      <c r="L120" s="27"/>
      <c r="M120" s="27"/>
      <c r="N120" s="27"/>
      <c r="O120" s="48"/>
      <c r="P120" s="48"/>
      <c r="Q120" s="159"/>
      <c r="R120" s="160"/>
      <c r="V120" s="75">
        <f t="shared" si="1"/>
        <v>0</v>
      </c>
    </row>
    <row r="121" spans="2:24" s="3" customFormat="1" ht="25.8" hidden="1" customHeight="1" x14ac:dyDescent="0.5">
      <c r="B121" s="29" t="s">
        <v>67</v>
      </c>
      <c r="C121" s="29"/>
      <c r="D121" s="31" t="str">
        <f>IMSUB(F53,F52)</f>
        <v>200</v>
      </c>
      <c r="E121" s="28"/>
      <c r="F121" s="27"/>
      <c r="G121" s="27"/>
      <c r="H121" s="27"/>
      <c r="I121" s="27"/>
      <c r="J121" s="27"/>
      <c r="K121" s="27"/>
      <c r="L121" s="27"/>
      <c r="M121" s="27"/>
      <c r="N121" s="27"/>
      <c r="O121" s="48"/>
      <c r="P121" s="48"/>
      <c r="Q121" s="159"/>
      <c r="R121" s="160"/>
      <c r="V121" s="75">
        <f t="shared" si="1"/>
        <v>0</v>
      </c>
    </row>
    <row r="122" spans="2:24" s="3" customFormat="1" ht="26.4" thickBot="1" x14ac:dyDescent="0.55000000000000004">
      <c r="B122" s="29"/>
      <c r="C122" s="29"/>
      <c r="D122" s="36"/>
      <c r="E122" s="28"/>
      <c r="F122" s="27"/>
      <c r="G122" s="27"/>
      <c r="H122" s="27"/>
      <c r="I122" s="27"/>
      <c r="J122" s="27"/>
      <c r="K122" s="27"/>
      <c r="L122" s="27"/>
      <c r="M122" s="27"/>
      <c r="N122" s="27"/>
      <c r="O122" s="48"/>
      <c r="P122" s="48"/>
      <c r="Q122" s="159"/>
      <c r="R122" s="160"/>
      <c r="V122" s="75"/>
    </row>
    <row r="123" spans="2:24" s="3" customFormat="1" ht="25.8" x14ac:dyDescent="0.5">
      <c r="B123" s="135"/>
      <c r="C123" s="136"/>
      <c r="D123" s="137" t="s">
        <v>72</v>
      </c>
      <c r="E123" s="28"/>
      <c r="F123" s="27"/>
      <c r="G123" s="27"/>
      <c r="H123" s="27"/>
      <c r="I123" s="27"/>
      <c r="J123" s="27"/>
      <c r="K123" s="27"/>
      <c r="L123" s="27"/>
      <c r="M123" s="27"/>
      <c r="N123" s="27"/>
      <c r="O123" s="48"/>
      <c r="P123" s="48"/>
      <c r="Q123" s="159"/>
      <c r="R123" s="164" t="s">
        <v>110</v>
      </c>
      <c r="V123" s="75"/>
    </row>
    <row r="124" spans="2:24" s="3" customFormat="1" ht="28.8" x14ac:dyDescent="0.55000000000000004">
      <c r="B124" s="128" t="s">
        <v>73</v>
      </c>
      <c r="C124" s="61"/>
      <c r="D124" s="129">
        <v>6000</v>
      </c>
      <c r="E124" s="28"/>
      <c r="F124" s="27"/>
      <c r="G124" s="27"/>
      <c r="H124" s="27"/>
      <c r="I124" s="27"/>
      <c r="J124" s="27"/>
      <c r="K124" s="27"/>
      <c r="L124" s="27"/>
      <c r="M124" s="27"/>
      <c r="N124" s="27"/>
      <c r="O124" s="45" t="s">
        <v>98</v>
      </c>
      <c r="P124" s="45"/>
      <c r="Q124" s="188">
        <f>-D124*G140*COS(B50-F140)</f>
        <v>-82914.386493304803</v>
      </c>
      <c r="R124" s="177"/>
      <c r="V124" s="75">
        <f>ROUND(Q124,S28)</f>
        <v>-82914.399999999994</v>
      </c>
      <c r="X124" s="75">
        <f>ROUND(D124,R28)</f>
        <v>6000</v>
      </c>
    </row>
    <row r="125" spans="2:24" s="3" customFormat="1" ht="28.8" x14ac:dyDescent="0.55000000000000004">
      <c r="B125" s="130" t="s">
        <v>74</v>
      </c>
      <c r="C125" s="43"/>
      <c r="D125" s="131">
        <v>3000</v>
      </c>
      <c r="E125" s="28"/>
      <c r="F125" s="27"/>
      <c r="G125" s="27"/>
      <c r="H125" s="27"/>
      <c r="I125" s="27"/>
      <c r="J125" s="27"/>
      <c r="K125" s="27"/>
      <c r="L125" s="27"/>
      <c r="M125" s="27"/>
      <c r="N125" s="27"/>
      <c r="O125" s="45" t="s">
        <v>98</v>
      </c>
      <c r="P125" s="45"/>
      <c r="Q125" s="189">
        <f>-D125*G146*COS(B51-F146)</f>
        <v>7085.6135066949601</v>
      </c>
      <c r="R125" s="182"/>
      <c r="V125" s="75">
        <f>ROUND(Q125,S28)</f>
        <v>7085.6</v>
      </c>
      <c r="X125" s="75">
        <f>ROUND(D125,R28)</f>
        <v>3000</v>
      </c>
    </row>
    <row r="126" spans="2:24" s="3" customFormat="1" ht="29.4" thickBot="1" x14ac:dyDescent="0.6">
      <c r="B126" s="132" t="s">
        <v>75</v>
      </c>
      <c r="C126" s="133"/>
      <c r="D126" s="134">
        <v>-200</v>
      </c>
      <c r="E126" s="28"/>
      <c r="F126" s="27"/>
      <c r="G126" s="27"/>
      <c r="H126" s="27"/>
      <c r="I126" s="27"/>
      <c r="J126" s="27"/>
      <c r="K126" s="27"/>
      <c r="L126" s="27"/>
      <c r="M126" s="27"/>
      <c r="N126" s="27"/>
      <c r="O126" s="45" t="s">
        <v>98</v>
      </c>
      <c r="P126" s="45"/>
      <c r="Q126" s="190">
        <f>-D126*G152*COS(B52-F152)</f>
        <v>-2290.7914112598801</v>
      </c>
      <c r="R126" s="179"/>
      <c r="V126" s="75">
        <f>ROUND(Q126,S28)</f>
        <v>-2290.8000000000002</v>
      </c>
      <c r="X126" s="75">
        <f>ROUND(D126,R28)</f>
        <v>-200</v>
      </c>
    </row>
    <row r="127" spans="2:24" s="3" customFormat="1" ht="28.8" hidden="1" customHeight="1" x14ac:dyDescent="0.55000000000000004">
      <c r="B127" s="108" t="s">
        <v>76</v>
      </c>
      <c r="C127" s="109"/>
      <c r="D127" s="123">
        <v>0</v>
      </c>
      <c r="E127" s="114"/>
      <c r="F127" s="115"/>
      <c r="G127" s="115"/>
      <c r="H127" s="115"/>
      <c r="I127" s="115"/>
      <c r="J127" s="115"/>
      <c r="K127" s="115"/>
      <c r="L127" s="115"/>
      <c r="M127" s="115"/>
      <c r="N127" s="115"/>
      <c r="O127" s="107" t="s">
        <v>98</v>
      </c>
      <c r="P127" s="107"/>
      <c r="Q127" s="156">
        <f>-D127*G158*COS(B53-F158)</f>
        <v>0</v>
      </c>
      <c r="R127" s="160"/>
      <c r="V127" s="75">
        <f>ROUND(Q127,S28)</f>
        <v>0</v>
      </c>
      <c r="X127" s="75">
        <f>ROUND(D127,R28)</f>
        <v>0</v>
      </c>
    </row>
    <row r="128" spans="2:24" s="3" customFormat="1" ht="25.8" x14ac:dyDescent="0.5">
      <c r="B128" s="43"/>
      <c r="C128" s="43"/>
      <c r="D128" s="76"/>
      <c r="E128" s="28"/>
      <c r="F128" s="27"/>
      <c r="G128" s="27"/>
      <c r="H128" s="27"/>
      <c r="I128" s="27"/>
      <c r="J128" s="27"/>
      <c r="K128" s="27"/>
      <c r="L128" s="27"/>
      <c r="M128" s="27"/>
      <c r="N128" s="27"/>
      <c r="O128" s="165" t="s">
        <v>116</v>
      </c>
      <c r="P128" s="165"/>
      <c r="Q128" s="191">
        <f>SUM(Q124+Q32+Q33+Q125+Q34+Q126+Q127+Q35+Q36)</f>
        <v>-2.5713475793054386E-10</v>
      </c>
      <c r="R128" s="192"/>
    </row>
    <row r="129" spans="5:22" s="3" customFormat="1" ht="25.8" x14ac:dyDescent="0.5">
      <c r="E129" s="28"/>
      <c r="F129" s="27"/>
      <c r="G129" s="27"/>
      <c r="H129" s="27"/>
      <c r="I129" s="27"/>
      <c r="J129" s="27"/>
      <c r="K129" s="27"/>
      <c r="L129" s="27"/>
      <c r="M129" s="27"/>
      <c r="N129" s="27"/>
      <c r="Q129" s="27"/>
    </row>
    <row r="130" spans="5:22" s="3" customFormat="1" ht="25.8" x14ac:dyDescent="0.5">
      <c r="E130" s="44"/>
      <c r="F130" s="27"/>
      <c r="G130" s="27"/>
      <c r="H130" s="27"/>
      <c r="I130" s="27"/>
      <c r="J130" s="27"/>
      <c r="K130" s="27"/>
      <c r="L130" s="27"/>
      <c r="M130" s="27"/>
      <c r="N130" s="27"/>
      <c r="O130" s="11"/>
      <c r="P130" s="11"/>
      <c r="R130" s="166" t="s">
        <v>96</v>
      </c>
    </row>
    <row r="131" spans="5:22" s="3" customFormat="1" ht="25.8" x14ac:dyDescent="0.5">
      <c r="E131" s="33">
        <f>F131*(180/3.14)</f>
        <v>0</v>
      </c>
      <c r="F131" s="27">
        <f>IMARGUMENT(H131)</f>
        <v>0</v>
      </c>
      <c r="G131" s="27" t="str">
        <f>IMPRODUCT(Q139,D60)</f>
        <v>2763,81288311016</v>
      </c>
      <c r="H131" s="27" t="str">
        <f>IMSUB(F50,G131)</f>
        <v>3236,18711688984</v>
      </c>
      <c r="I131" s="27"/>
      <c r="J131" s="27"/>
      <c r="K131" s="27"/>
      <c r="L131" s="27"/>
      <c r="M131" s="27"/>
      <c r="N131" s="27"/>
      <c r="O131" s="169" t="s">
        <v>88</v>
      </c>
      <c r="P131" s="149"/>
      <c r="Q131" s="176">
        <f>IMABS(H131)*COS(F131)</f>
        <v>3236.1871168898401</v>
      </c>
      <c r="R131" s="177"/>
      <c r="S131" s="72"/>
      <c r="V131" s="75">
        <f>ROUND(Q131,R28)</f>
        <v>3236.19</v>
      </c>
    </row>
    <row r="132" spans="5:22" s="3" customFormat="1" ht="25.8" x14ac:dyDescent="0.5">
      <c r="E132" s="33">
        <f>F132*(180/3.14)</f>
        <v>0</v>
      </c>
      <c r="F132" s="27">
        <f>IMARGUMENT(H132)</f>
        <v>0</v>
      </c>
      <c r="G132" s="27" t="str">
        <f>IMPRODUCT(Q157,D64)</f>
        <v>-3236,18711688984</v>
      </c>
      <c r="H132" s="27" t="str">
        <f>IMSUB(F53,G132)</f>
        <v>3236,18711688984</v>
      </c>
      <c r="I132" s="27"/>
      <c r="J132" s="27"/>
      <c r="K132" s="27"/>
      <c r="L132" s="27"/>
      <c r="M132" s="27"/>
      <c r="N132" s="27"/>
      <c r="O132" s="170" t="s">
        <v>89</v>
      </c>
      <c r="P132" s="171"/>
      <c r="Q132" s="178">
        <f>IMABS(H132)*COS(F132)</f>
        <v>3236.1871168898401</v>
      </c>
      <c r="R132" s="179"/>
      <c r="V132" s="75">
        <f>ROUND(Q132,R28)</f>
        <v>3236.19</v>
      </c>
    </row>
    <row r="133" spans="5:22" s="3" customFormat="1" ht="25.8" x14ac:dyDescent="0.5"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11"/>
      <c r="P133" s="11"/>
      <c r="Q133" s="163"/>
      <c r="R133" s="160"/>
    </row>
    <row r="134" spans="5:22" s="3" customFormat="1" ht="25.8" x14ac:dyDescent="0.5">
      <c r="E134" s="27"/>
      <c r="F134" s="27"/>
      <c r="G134" s="63" t="s">
        <v>99</v>
      </c>
      <c r="I134" s="27"/>
      <c r="J134" s="27"/>
      <c r="K134" s="27"/>
      <c r="L134" s="27"/>
      <c r="M134" s="27"/>
      <c r="N134" s="27"/>
      <c r="O134" s="11"/>
      <c r="P134" s="11"/>
      <c r="R134" s="167" t="s">
        <v>97</v>
      </c>
    </row>
    <row r="135" spans="5:22" s="3" customFormat="1" ht="25.8" hidden="1" customHeight="1" x14ac:dyDescent="0.5">
      <c r="E135" s="27"/>
      <c r="F135" s="27"/>
      <c r="G135" s="64" t="str">
        <f>IMPRODUCT(H101,H119)</f>
        <v>0</v>
      </c>
      <c r="I135" s="27"/>
      <c r="J135" s="27"/>
      <c r="K135" s="27"/>
      <c r="L135" s="27"/>
      <c r="M135" s="27"/>
      <c r="N135" s="27"/>
      <c r="O135" s="11"/>
      <c r="P135" s="11"/>
      <c r="Q135" s="64" t="str">
        <f>IMPRODUCT(D101,D119)</f>
        <v>1200088800000</v>
      </c>
      <c r="R135" s="160"/>
    </row>
    <row r="136" spans="5:22" s="3" customFormat="1" ht="25.8" hidden="1" customHeight="1" x14ac:dyDescent="0.5">
      <c r="E136" s="27"/>
      <c r="F136" s="27"/>
      <c r="G136" s="64" t="str">
        <f>IMPRODUCT(H104,H120)</f>
        <v>0</v>
      </c>
      <c r="I136" s="27"/>
      <c r="J136" s="27"/>
      <c r="K136" s="27"/>
      <c r="L136" s="27"/>
      <c r="M136" s="27"/>
      <c r="N136" s="27"/>
      <c r="O136" s="11"/>
      <c r="P136" s="11"/>
      <c r="Q136" s="64" t="str">
        <f>IMPRODUCT(D104,D120)</f>
        <v>320095680000</v>
      </c>
      <c r="R136" s="160"/>
    </row>
    <row r="137" spans="5:22" s="3" customFormat="1" ht="25.8" hidden="1" customHeight="1" x14ac:dyDescent="0.5">
      <c r="E137" s="27"/>
      <c r="F137" s="27"/>
      <c r="G137" s="64" t="str">
        <f>IMPRODUCT(H73,H121)</f>
        <v>0</v>
      </c>
      <c r="I137" s="27"/>
      <c r="J137" s="27"/>
      <c r="K137" s="27"/>
      <c r="L137" s="27"/>
      <c r="M137" s="27"/>
      <c r="N137" s="27"/>
      <c r="O137" s="11"/>
      <c r="P137" s="11"/>
      <c r="Q137" s="64" t="str">
        <f>IMPRODUCT(D73,D121)</f>
        <v>-6000000</v>
      </c>
      <c r="R137" s="160"/>
    </row>
    <row r="138" spans="5:22" s="3" customFormat="1" ht="25.8" hidden="1" customHeight="1" x14ac:dyDescent="0.5">
      <c r="E138" s="27"/>
      <c r="F138" s="27"/>
      <c r="G138" s="64" t="str">
        <f>IMSUM(G135:G137)</f>
        <v>0</v>
      </c>
      <c r="I138" s="27"/>
      <c r="J138" s="27"/>
      <c r="K138" s="27"/>
      <c r="L138" s="27"/>
      <c r="M138" s="27"/>
      <c r="N138" s="27"/>
      <c r="O138" s="11"/>
      <c r="P138" s="11"/>
      <c r="Q138" s="64" t="str">
        <f>IMSUM(Q135:Q137)</f>
        <v>1520178480000</v>
      </c>
      <c r="R138" s="160"/>
    </row>
    <row r="139" spans="5:22" s="3" customFormat="1" ht="25.8" hidden="1" customHeight="1" x14ac:dyDescent="0.5">
      <c r="E139" s="29" t="s">
        <v>10</v>
      </c>
      <c r="F139" s="29" t="s">
        <v>68</v>
      </c>
      <c r="G139" s="64" t="e">
        <f>IMDIV(G138,H99)</f>
        <v>#NUM!</v>
      </c>
      <c r="I139" s="27"/>
      <c r="J139" s="27"/>
      <c r="K139" s="27"/>
      <c r="L139" s="27"/>
      <c r="M139" s="27"/>
      <c r="N139" s="27"/>
      <c r="O139" s="11"/>
      <c r="P139" s="11"/>
      <c r="Q139" s="64" t="str">
        <f>IMDIV(Q138,D99)</f>
        <v>13,8190644155508</v>
      </c>
      <c r="R139" s="160"/>
    </row>
    <row r="140" spans="5:22" s="3" customFormat="1" ht="25.8" x14ac:dyDescent="0.5">
      <c r="E140" s="33">
        <f>F140*(180/3.1425)</f>
        <v>0</v>
      </c>
      <c r="F140" s="35">
        <f>IMARGUMENT(Q139)</f>
        <v>0</v>
      </c>
      <c r="G140" s="34">
        <f>ABS(Q140)</f>
        <v>13.8190644155508</v>
      </c>
      <c r="I140" s="27"/>
      <c r="J140" s="27"/>
      <c r="K140" s="27"/>
      <c r="L140" s="27"/>
      <c r="M140" s="27"/>
      <c r="N140" s="27"/>
      <c r="O140" s="172" t="s">
        <v>90</v>
      </c>
      <c r="P140" s="150"/>
      <c r="Q140" s="180">
        <f>IMABS(Q139)*COS(F140)</f>
        <v>13.8190644155508</v>
      </c>
      <c r="R140" s="177"/>
      <c r="S140" s="72"/>
      <c r="U140" s="74"/>
      <c r="V140" s="75">
        <f>ROUND(Q140,R28)</f>
        <v>13.82</v>
      </c>
    </row>
    <row r="141" spans="5:22" s="3" customFormat="1" ht="25.8" hidden="1" customHeight="1" x14ac:dyDescent="0.5">
      <c r="E141" s="33"/>
      <c r="F141" s="35"/>
      <c r="G141" s="34" t="str">
        <f>IMPRODUCT(H102,H119)</f>
        <v>0</v>
      </c>
      <c r="I141" s="27"/>
      <c r="J141" s="27"/>
      <c r="K141" s="27"/>
      <c r="L141" s="27"/>
      <c r="M141" s="27"/>
      <c r="N141" s="27"/>
      <c r="O141" s="173"/>
      <c r="P141" s="70"/>
      <c r="Q141" s="71" t="str">
        <f>IMPRODUCT(D102,D119)</f>
        <v>-899999100000</v>
      </c>
      <c r="R141" s="168"/>
    </row>
    <row r="142" spans="5:22" s="3" customFormat="1" ht="25.8" hidden="1" customHeight="1" x14ac:dyDescent="0.5">
      <c r="E142" s="33"/>
      <c r="F142" s="35"/>
      <c r="G142" s="34" t="str">
        <f>IMPRODUCT(H105,H120)</f>
        <v>0</v>
      </c>
      <c r="I142" s="27"/>
      <c r="J142" s="27"/>
      <c r="K142" s="27"/>
      <c r="L142" s="27"/>
      <c r="M142" s="27"/>
      <c r="N142" s="27"/>
      <c r="O142" s="173"/>
      <c r="P142" s="70"/>
      <c r="Q142" s="71" t="str">
        <f>IMPRODUCT(D105,D120)</f>
        <v>640191360000</v>
      </c>
      <c r="R142" s="168"/>
    </row>
    <row r="143" spans="5:22" s="3" customFormat="1" ht="25.8" hidden="1" customHeight="1" x14ac:dyDescent="0.5">
      <c r="E143" s="33"/>
      <c r="F143" s="36"/>
      <c r="G143" s="34" t="str">
        <f>IMPRODUCT(H71,H121)</f>
        <v>0</v>
      </c>
      <c r="I143" s="27"/>
      <c r="J143" s="27"/>
      <c r="K143" s="27"/>
      <c r="L143" s="27"/>
      <c r="M143" s="27"/>
      <c r="N143" s="27"/>
      <c r="O143" s="173"/>
      <c r="P143" s="70"/>
      <c r="Q143" s="71" t="str">
        <f>IMPRODUCT(D71,D121)</f>
        <v>-12000000</v>
      </c>
      <c r="R143" s="168"/>
    </row>
    <row r="144" spans="5:22" s="3" customFormat="1" ht="25.8" hidden="1" customHeight="1" x14ac:dyDescent="0.5">
      <c r="E144" s="33"/>
      <c r="F144" s="36"/>
      <c r="G144" s="34" t="str">
        <f>IMSUM(G141:G143)</f>
        <v>0</v>
      </c>
      <c r="I144" s="27"/>
      <c r="J144" s="27"/>
      <c r="K144" s="27"/>
      <c r="L144" s="27"/>
      <c r="M144" s="27"/>
      <c r="N144" s="27"/>
      <c r="O144" s="173"/>
      <c r="P144" s="70"/>
      <c r="Q144" s="71" t="str">
        <f>IMSUM(Q141:Q143)</f>
        <v>-259819740000</v>
      </c>
      <c r="R144" s="168"/>
    </row>
    <row r="145" spans="5:22" s="3" customFormat="1" ht="25.8" hidden="1" customHeight="1" x14ac:dyDescent="0.5">
      <c r="E145" s="33"/>
      <c r="F145" s="36"/>
      <c r="G145" s="34" t="e">
        <f>IMDIV(G144,H99)</f>
        <v>#NUM!</v>
      </c>
      <c r="I145" s="27"/>
      <c r="J145" s="27"/>
      <c r="K145" s="27"/>
      <c r="L145" s="27"/>
      <c r="M145" s="27"/>
      <c r="N145" s="27"/>
      <c r="O145" s="173"/>
      <c r="P145" s="70"/>
      <c r="Q145" s="71" t="str">
        <f>IMDIV(Q144,D99)</f>
        <v>-2,36187116889832</v>
      </c>
      <c r="R145" s="168"/>
    </row>
    <row r="146" spans="5:22" s="3" customFormat="1" ht="25.8" x14ac:dyDescent="0.5">
      <c r="E146" s="33">
        <f>F146*(180/3.1425)</f>
        <v>179.9480278905848</v>
      </c>
      <c r="F146" s="35">
        <f>IMARGUMENT(Q145)</f>
        <v>3.1415926535897931</v>
      </c>
      <c r="G146" s="34">
        <f t="shared" ref="G146:G164" si="2">ABS(Q146)</f>
        <v>2.3618711688983201</v>
      </c>
      <c r="I146" s="27"/>
      <c r="J146" s="27"/>
      <c r="K146" s="27"/>
      <c r="L146" s="27"/>
      <c r="M146" s="27"/>
      <c r="N146" s="27"/>
      <c r="O146" s="173" t="s">
        <v>91</v>
      </c>
      <c r="P146" s="70"/>
      <c r="Q146" s="181">
        <f>IMABS(Q145)*COS(F146)</f>
        <v>-2.3618711688983201</v>
      </c>
      <c r="R146" s="182"/>
      <c r="V146" s="75">
        <f>ROUND(Q146,R28)</f>
        <v>-2.36</v>
      </c>
    </row>
    <row r="147" spans="5:22" s="3" customFormat="1" ht="25.8" hidden="1" customHeight="1" x14ac:dyDescent="0.5">
      <c r="E147" s="33"/>
      <c r="F147" s="37"/>
      <c r="G147" s="34">
        <f t="shared" si="2"/>
        <v>299999700000</v>
      </c>
      <c r="I147" s="27"/>
      <c r="J147" s="27"/>
      <c r="K147" s="27"/>
      <c r="L147" s="27"/>
      <c r="M147" s="27"/>
      <c r="N147" s="27"/>
      <c r="O147" s="51"/>
      <c r="P147" s="151"/>
      <c r="Q147" s="71" t="str">
        <f>IMPRODUCT(D74,D119)</f>
        <v>-299999700000</v>
      </c>
      <c r="R147" s="168"/>
      <c r="V147" s="75">
        <f t="shared" ref="V147:V163" si="3">ROUND(Q147,2)</f>
        <v>-299999700000</v>
      </c>
    </row>
    <row r="148" spans="5:22" s="3" customFormat="1" ht="25.8" hidden="1" customHeight="1" x14ac:dyDescent="0.5">
      <c r="E148" s="33"/>
      <c r="F148" s="37"/>
      <c r="G148" s="34">
        <f t="shared" si="2"/>
        <v>959999040000</v>
      </c>
      <c r="I148" s="27"/>
      <c r="J148" s="27"/>
      <c r="K148" s="27"/>
      <c r="L148" s="27"/>
      <c r="M148" s="27"/>
      <c r="N148" s="27"/>
      <c r="O148" s="51"/>
      <c r="P148" s="151"/>
      <c r="Q148" s="71" t="str">
        <f>IMPRODUCT(D106,D120)</f>
        <v>-959999040000</v>
      </c>
      <c r="R148" s="168"/>
      <c r="V148" s="75">
        <f t="shared" si="3"/>
        <v>-959999040000</v>
      </c>
    </row>
    <row r="149" spans="5:22" s="3" customFormat="1" ht="25.8" hidden="1" customHeight="1" x14ac:dyDescent="0.5">
      <c r="E149" s="33"/>
      <c r="F149" s="37"/>
      <c r="G149" s="34">
        <f t="shared" si="2"/>
        <v>4000000</v>
      </c>
      <c r="I149" s="27"/>
      <c r="J149" s="27"/>
      <c r="K149" s="27"/>
      <c r="L149" s="27"/>
      <c r="M149" s="27"/>
      <c r="N149" s="27"/>
      <c r="O149" s="51"/>
      <c r="P149" s="151"/>
      <c r="Q149" s="71" t="str">
        <f>IMPRODUCT(D109,D121)</f>
        <v>-4000000</v>
      </c>
      <c r="R149" s="168"/>
      <c r="V149" s="75">
        <f t="shared" si="3"/>
        <v>-4000000</v>
      </c>
    </row>
    <row r="150" spans="5:22" s="3" customFormat="1" ht="25.8" hidden="1" customHeight="1" x14ac:dyDescent="0.5">
      <c r="E150" s="33"/>
      <c r="F150" s="38"/>
      <c r="G150" s="34">
        <f t="shared" si="2"/>
        <v>1260002740000</v>
      </c>
      <c r="I150" s="27"/>
      <c r="J150" s="27"/>
      <c r="K150" s="27"/>
      <c r="L150" s="27"/>
      <c r="M150" s="27"/>
      <c r="N150" s="27"/>
      <c r="O150" s="51"/>
      <c r="P150" s="151"/>
      <c r="Q150" s="71" t="str">
        <f>IMSUM(Q147:Q149)</f>
        <v>-1260002740000</v>
      </c>
      <c r="R150" s="168"/>
      <c r="V150" s="75">
        <f t="shared" si="3"/>
        <v>-1260002740000</v>
      </c>
    </row>
    <row r="151" spans="5:22" s="3" customFormat="1" ht="25.8" hidden="1" customHeight="1" x14ac:dyDescent="0.5">
      <c r="E151" s="33"/>
      <c r="F151" s="37"/>
      <c r="G151" s="34">
        <f t="shared" si="2"/>
        <v>11.4539570562994</v>
      </c>
      <c r="I151" s="27"/>
      <c r="J151" s="27"/>
      <c r="K151" s="27"/>
      <c r="L151" s="27"/>
      <c r="M151" s="27"/>
      <c r="N151" s="27"/>
      <c r="O151" s="51"/>
      <c r="P151" s="151"/>
      <c r="Q151" s="71" t="str">
        <f>IMDIV(Q150,D99)</f>
        <v>-11,4539570562994</v>
      </c>
      <c r="R151" s="168"/>
      <c r="V151" s="75">
        <f t="shared" si="3"/>
        <v>-11.45</v>
      </c>
    </row>
    <row r="152" spans="5:22" s="3" customFormat="1" ht="25.8" x14ac:dyDescent="0.5">
      <c r="E152" s="33">
        <f>F152*(180/3.1425)</f>
        <v>179.9480278905848</v>
      </c>
      <c r="F152" s="35">
        <f>IMARGUMENT(Q151)</f>
        <v>3.1415926535897931</v>
      </c>
      <c r="G152" s="34">
        <f t="shared" si="2"/>
        <v>11.4539570562994</v>
      </c>
      <c r="I152" s="27"/>
      <c r="J152" s="27"/>
      <c r="K152" s="27"/>
      <c r="L152" s="27"/>
      <c r="M152" s="27"/>
      <c r="N152" s="27"/>
      <c r="O152" s="174" t="s">
        <v>92</v>
      </c>
      <c r="P152" s="175"/>
      <c r="Q152" s="183">
        <f>IMABS(Q151)*COS(F152)</f>
        <v>-11.4539570562994</v>
      </c>
      <c r="R152" s="179"/>
      <c r="V152" s="75">
        <f>ROUND(Q152,R28)</f>
        <v>-11.45</v>
      </c>
    </row>
    <row r="153" spans="5:22" s="3" customFormat="1" ht="25.8" hidden="1" x14ac:dyDescent="0.5">
      <c r="E153" s="33"/>
      <c r="F153" s="37"/>
      <c r="G153" s="34">
        <f t="shared" si="2"/>
        <v>90000000</v>
      </c>
      <c r="I153" s="27"/>
      <c r="J153" s="27"/>
      <c r="K153" s="27"/>
      <c r="L153" s="27"/>
      <c r="M153" s="27"/>
      <c r="N153" s="27"/>
      <c r="O153" s="51"/>
      <c r="P153" s="151"/>
      <c r="Q153" s="68" t="str">
        <f>IMPRODUCT(D72,D119)</f>
        <v>-90000000</v>
      </c>
      <c r="V153" s="75">
        <f t="shared" si="3"/>
        <v>-90000000</v>
      </c>
    </row>
    <row r="154" spans="5:22" s="2" customFormat="1" ht="25.8" hidden="1" x14ac:dyDescent="0.5">
      <c r="E154" s="33"/>
      <c r="F154" s="37"/>
      <c r="G154" s="34">
        <f t="shared" si="2"/>
        <v>288000000</v>
      </c>
      <c r="I154" s="9"/>
      <c r="J154" s="9"/>
      <c r="K154" s="9"/>
      <c r="L154" s="9"/>
      <c r="M154" s="9"/>
      <c r="N154" s="9"/>
      <c r="O154" s="51"/>
      <c r="P154" s="151"/>
      <c r="Q154" s="68" t="str">
        <f>IMPRODUCT(D107,D120)</f>
        <v>-288000000</v>
      </c>
      <c r="V154" s="75">
        <f t="shared" si="3"/>
        <v>-288000000</v>
      </c>
    </row>
    <row r="155" spans="5:22" s="2" customFormat="1" ht="25.8" hidden="1" x14ac:dyDescent="0.5">
      <c r="E155" s="33"/>
      <c r="F155" s="38"/>
      <c r="G155" s="34">
        <f t="shared" si="2"/>
        <v>22000000</v>
      </c>
      <c r="I155" s="9"/>
      <c r="J155" s="9"/>
      <c r="K155" s="9"/>
      <c r="L155" s="9"/>
      <c r="M155" s="9"/>
      <c r="N155" s="9"/>
      <c r="O155" s="51"/>
      <c r="P155" s="151"/>
      <c r="Q155" s="68" t="str">
        <f>IMPRODUCT(D110,D121)</f>
        <v>22000000</v>
      </c>
      <c r="V155" s="75">
        <f t="shared" si="3"/>
        <v>22000000</v>
      </c>
    </row>
    <row r="156" spans="5:22" s="2" customFormat="1" ht="25.8" hidden="1" x14ac:dyDescent="0.5">
      <c r="E156" s="33"/>
      <c r="F156" s="37"/>
      <c r="G156" s="34">
        <f t="shared" si="2"/>
        <v>356000000</v>
      </c>
      <c r="I156" s="9"/>
      <c r="J156" s="9"/>
      <c r="K156" s="9"/>
      <c r="L156" s="9"/>
      <c r="M156" s="9"/>
      <c r="N156" s="9"/>
      <c r="O156" s="51"/>
      <c r="P156" s="151"/>
      <c r="Q156" s="68" t="str">
        <f>IMSUM(Q153:Q155)</f>
        <v>-356000000</v>
      </c>
      <c r="V156" s="75">
        <f t="shared" si="3"/>
        <v>-356000000</v>
      </c>
    </row>
    <row r="157" spans="5:22" s="2" customFormat="1" ht="25.8" hidden="1" x14ac:dyDescent="0.5">
      <c r="E157" s="33"/>
      <c r="F157" s="37"/>
      <c r="G157" s="34">
        <f t="shared" si="2"/>
        <v>3.23619035308019E-3</v>
      </c>
      <c r="I157" s="9"/>
      <c r="J157" s="9"/>
      <c r="K157" s="9"/>
      <c r="L157" s="9"/>
      <c r="M157" s="9"/>
      <c r="N157" s="9"/>
      <c r="O157" s="51"/>
      <c r="P157" s="151"/>
      <c r="Q157" s="68" t="str">
        <f>IMDIV(Q156,D99)</f>
        <v>-0,00323619035308019</v>
      </c>
      <c r="V157" s="75">
        <f t="shared" si="3"/>
        <v>0</v>
      </c>
    </row>
    <row r="158" spans="5:22" s="2" customFormat="1" ht="25.8" hidden="1" x14ac:dyDescent="0.5">
      <c r="E158" s="33">
        <f>F158*(180/3.1425)</f>
        <v>179.9480278905848</v>
      </c>
      <c r="F158" s="35">
        <f>IMARGUMENT(Q157)</f>
        <v>3.1415926535897931</v>
      </c>
      <c r="G158" s="34">
        <f t="shared" si="2"/>
        <v>3.23619035308019E-3</v>
      </c>
      <c r="I158" s="9"/>
      <c r="J158" s="9"/>
      <c r="K158" s="9"/>
      <c r="L158" s="9"/>
      <c r="M158" s="9"/>
      <c r="N158" s="9"/>
      <c r="O158" s="116" t="s">
        <v>93</v>
      </c>
      <c r="P158" s="152"/>
      <c r="Q158" s="117">
        <f>IMABS(Q157)*COS(F158)</f>
        <v>-3.23619035308019E-3</v>
      </c>
      <c r="V158" s="75">
        <f>ROUND(Q158,R28)</f>
        <v>0</v>
      </c>
    </row>
    <row r="159" spans="5:22" s="2" customFormat="1" ht="25.8" hidden="1" x14ac:dyDescent="0.5">
      <c r="E159" s="33"/>
      <c r="F159" s="37"/>
      <c r="G159" s="34">
        <f t="shared" si="2"/>
        <v>300089700000</v>
      </c>
      <c r="I159" s="9"/>
      <c r="J159" s="9"/>
      <c r="K159" s="9"/>
      <c r="L159" s="9"/>
      <c r="M159" s="9"/>
      <c r="N159" s="9"/>
      <c r="O159" s="118"/>
      <c r="P159" s="153"/>
      <c r="Q159" s="117" t="str">
        <f>IMPRODUCT(D103,D119)</f>
        <v>300089700000</v>
      </c>
      <c r="V159" s="75">
        <f t="shared" si="3"/>
        <v>300089700000</v>
      </c>
    </row>
    <row r="160" spans="5:22" s="2" customFormat="1" ht="25.8" hidden="1" x14ac:dyDescent="0.5">
      <c r="E160" s="33"/>
      <c r="F160" s="38"/>
      <c r="G160" s="34">
        <f t="shared" si="2"/>
        <v>960287040000</v>
      </c>
      <c r="I160" s="9"/>
      <c r="J160" s="9"/>
      <c r="K160" s="9"/>
      <c r="L160" s="9"/>
      <c r="M160" s="9"/>
      <c r="N160" s="9"/>
      <c r="O160" s="118"/>
      <c r="P160" s="153"/>
      <c r="Q160" s="117" t="str">
        <f>IMPRODUCT(D108,D120)</f>
        <v>960287040000</v>
      </c>
      <c r="V160" s="75">
        <f t="shared" si="3"/>
        <v>960287040000</v>
      </c>
    </row>
    <row r="161" spans="1:23" s="2" customFormat="1" ht="25.8" hidden="1" x14ac:dyDescent="0.5">
      <c r="E161" s="33"/>
      <c r="F161" s="39"/>
      <c r="G161" s="34">
        <f t="shared" si="2"/>
        <v>18000000</v>
      </c>
      <c r="I161" s="9"/>
      <c r="J161" s="9"/>
      <c r="K161" s="9"/>
      <c r="L161" s="9"/>
      <c r="M161" s="9"/>
      <c r="N161" s="9"/>
      <c r="O161" s="118"/>
      <c r="P161" s="153"/>
      <c r="Q161" s="117" t="str">
        <f>IMPRODUCT(D111,D121)</f>
        <v>-18000000</v>
      </c>
      <c r="V161" s="75">
        <f t="shared" si="3"/>
        <v>-18000000</v>
      </c>
    </row>
    <row r="162" spans="1:23" s="2" customFormat="1" ht="25.8" hidden="1" x14ac:dyDescent="0.5">
      <c r="E162" s="33"/>
      <c r="F162" s="39"/>
      <c r="G162" s="34">
        <f t="shared" si="2"/>
        <v>1260358740000</v>
      </c>
      <c r="I162" s="9"/>
      <c r="J162" s="9"/>
      <c r="K162" s="9"/>
      <c r="L162" s="9"/>
      <c r="M162" s="9"/>
      <c r="N162" s="9"/>
      <c r="O162" s="118"/>
      <c r="P162" s="153"/>
      <c r="Q162" s="117" t="str">
        <f>IMSUM(Q159:Q161)</f>
        <v>1260358740000</v>
      </c>
      <c r="V162" s="75">
        <f t="shared" si="3"/>
        <v>1260358740000</v>
      </c>
    </row>
    <row r="163" spans="1:23" s="2" customFormat="1" ht="25.8" hidden="1" x14ac:dyDescent="0.5">
      <c r="E163" s="33"/>
      <c r="F163" s="39"/>
      <c r="G163" s="34">
        <f t="shared" si="2"/>
        <v>11.457193246652499</v>
      </c>
      <c r="I163" s="9"/>
      <c r="J163" s="9"/>
      <c r="K163" s="9"/>
      <c r="L163" s="9"/>
      <c r="M163" s="9"/>
      <c r="N163" s="9"/>
      <c r="O163" s="118"/>
      <c r="P163" s="153"/>
      <c r="Q163" s="117" t="str">
        <f>IMDIV(Q162,D99)</f>
        <v>11,4571932466525</v>
      </c>
      <c r="V163" s="75">
        <f t="shared" si="3"/>
        <v>11.46</v>
      </c>
    </row>
    <row r="164" spans="1:23" s="2" customFormat="1" ht="25.8" hidden="1" x14ac:dyDescent="0.5">
      <c r="E164" s="33">
        <f>F164*(180/3.1425)</f>
        <v>0</v>
      </c>
      <c r="F164" s="35">
        <f>IMARGUMENT(Q163)</f>
        <v>0</v>
      </c>
      <c r="G164" s="34">
        <f t="shared" si="2"/>
        <v>11.457193246652499</v>
      </c>
      <c r="I164" s="9"/>
      <c r="J164" s="9"/>
      <c r="K164" s="9"/>
      <c r="L164" s="9"/>
      <c r="M164" s="9"/>
      <c r="N164" s="9"/>
      <c r="O164" s="119" t="s">
        <v>94</v>
      </c>
      <c r="P164" s="154"/>
      <c r="Q164" s="120">
        <f>IMABS(Q163)*COS(F164)</f>
        <v>11.457193246652499</v>
      </c>
      <c r="V164" s="75">
        <f>ROUND(Q164,R28)</f>
        <v>11.46</v>
      </c>
    </row>
    <row r="165" spans="1:23" s="2" customFormat="1" ht="25.8" hidden="1" x14ac:dyDescent="0.5">
      <c r="A165" s="2" t="s">
        <v>100</v>
      </c>
      <c r="B165" s="2" t="s">
        <v>101</v>
      </c>
      <c r="C165" s="2" t="s">
        <v>109</v>
      </c>
      <c r="D165" s="2" t="s">
        <v>102</v>
      </c>
      <c r="E165" s="33"/>
      <c r="F165" s="35"/>
      <c r="G165" s="34"/>
      <c r="I165" s="9"/>
      <c r="J165" s="9"/>
      <c r="K165" s="9"/>
      <c r="L165" s="9"/>
      <c r="M165" s="9"/>
      <c r="N165" s="9"/>
      <c r="O165" s="70"/>
      <c r="P165" s="70"/>
      <c r="Q165" s="71"/>
    </row>
    <row r="166" spans="1:23" s="2" customFormat="1" ht="25.8" hidden="1" x14ac:dyDescent="0.5">
      <c r="A166" s="2" t="s">
        <v>103</v>
      </c>
      <c r="C166" s="29"/>
      <c r="D166" s="34"/>
      <c r="E166" s="33"/>
      <c r="F166" s="35"/>
      <c r="G166" s="9"/>
      <c r="H166" s="9"/>
      <c r="I166" s="9"/>
      <c r="J166" s="9"/>
      <c r="K166" s="9"/>
      <c r="L166" s="9"/>
      <c r="M166" s="9"/>
      <c r="N166" s="9"/>
    </row>
    <row r="167" spans="1:23" s="2" customFormat="1" ht="25.8" x14ac:dyDescent="0.5">
      <c r="C167" s="29"/>
      <c r="D167" s="34"/>
      <c r="E167" s="33"/>
      <c r="F167" s="35"/>
      <c r="G167" s="9"/>
      <c r="H167" s="9"/>
      <c r="I167" s="9"/>
      <c r="J167" s="9"/>
      <c r="K167" s="9"/>
      <c r="L167" s="9"/>
      <c r="M167" s="9"/>
      <c r="N167" s="9"/>
    </row>
    <row r="168" spans="1:23" s="2" customFormat="1" ht="15" thickBot="1" x14ac:dyDescent="0.35">
      <c r="B168" s="92" t="s">
        <v>111</v>
      </c>
      <c r="C168" s="92"/>
      <c r="D168" s="93"/>
      <c r="E168" s="93"/>
      <c r="F168" s="94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</row>
    <row r="169" spans="1:23" s="2" customFormat="1" ht="25.8" hidden="1" x14ac:dyDescent="0.5">
      <c r="B169" s="29"/>
      <c r="C169" s="29"/>
      <c r="E169" s="35"/>
      <c r="F169" s="36"/>
      <c r="G169" s="9"/>
      <c r="H169" s="9"/>
      <c r="I169" s="9"/>
      <c r="J169" s="9"/>
      <c r="K169" s="9"/>
      <c r="L169" s="9"/>
      <c r="M169" s="9"/>
      <c r="N169" s="9"/>
      <c r="O169" s="7"/>
      <c r="P169" s="7"/>
    </row>
    <row r="170" spans="1:23" s="2" customFormat="1" ht="25.8" hidden="1" x14ac:dyDescent="0.5">
      <c r="B170" s="29"/>
      <c r="C170" s="29"/>
      <c r="E170" s="41"/>
      <c r="F170" s="9"/>
      <c r="G170" s="9"/>
      <c r="H170" s="9"/>
      <c r="I170" s="9"/>
      <c r="J170" s="9"/>
      <c r="K170" s="9"/>
      <c r="L170" s="9"/>
      <c r="M170" s="9"/>
      <c r="N170" s="9"/>
    </row>
    <row r="171" spans="1:23" s="2" customFormat="1" ht="25.8" hidden="1" x14ac:dyDescent="0.5">
      <c r="B171" s="29"/>
      <c r="C171" s="29"/>
      <c r="E171" s="41"/>
      <c r="F171" s="9"/>
      <c r="G171" s="9"/>
      <c r="H171" s="9"/>
      <c r="I171" s="9"/>
      <c r="J171" s="9"/>
      <c r="K171" s="9"/>
      <c r="L171" s="9"/>
      <c r="M171" s="9"/>
      <c r="N171" s="9"/>
    </row>
    <row r="172" spans="1:23" s="2" customFormat="1" ht="25.8" hidden="1" x14ac:dyDescent="0.5">
      <c r="B172" s="29"/>
      <c r="C172" s="29"/>
      <c r="E172" s="41"/>
      <c r="F172" s="9"/>
      <c r="G172" s="9"/>
      <c r="H172" s="9"/>
      <c r="I172" s="9"/>
      <c r="J172" s="9"/>
      <c r="K172" s="9"/>
      <c r="L172" s="9"/>
      <c r="M172" s="9"/>
      <c r="N172" s="9"/>
    </row>
    <row r="173" spans="1:23" s="2" customFormat="1" ht="25.8" hidden="1" x14ac:dyDescent="0.5">
      <c r="B173" s="29"/>
      <c r="C173" s="29"/>
      <c r="E173" s="41"/>
      <c r="F173" s="9"/>
      <c r="G173" s="9"/>
      <c r="H173" s="9"/>
      <c r="I173" s="9"/>
      <c r="J173" s="9"/>
      <c r="K173" s="9"/>
      <c r="L173" s="9"/>
      <c r="M173" s="9"/>
      <c r="N173" s="9"/>
    </row>
    <row r="174" spans="1:23" s="2" customFormat="1" ht="25.8" hidden="1" x14ac:dyDescent="0.5">
      <c r="B174" s="29"/>
      <c r="C174" s="29"/>
      <c r="E174" s="41"/>
      <c r="F174" s="9"/>
      <c r="G174" s="9"/>
      <c r="H174" s="9"/>
      <c r="I174" s="9"/>
      <c r="J174" s="9"/>
      <c r="K174" s="9"/>
      <c r="L174" s="9"/>
      <c r="M174" s="9"/>
      <c r="N174" s="9"/>
    </row>
    <row r="175" spans="1:23" s="2" customFormat="1" ht="25.8" hidden="1" x14ac:dyDescent="0.5">
      <c r="B175" s="29"/>
      <c r="C175" s="29"/>
      <c r="E175" s="41"/>
      <c r="F175" s="9"/>
      <c r="G175" s="9"/>
      <c r="H175" s="9"/>
      <c r="I175" s="9"/>
      <c r="J175" s="9"/>
      <c r="K175" s="9"/>
      <c r="L175" s="9"/>
      <c r="M175" s="9"/>
      <c r="N175" s="9"/>
    </row>
    <row r="176" spans="1:23" s="2" customFormat="1" ht="25.8" hidden="1" x14ac:dyDescent="0.5">
      <c r="B176" s="29"/>
      <c r="C176" s="29"/>
      <c r="E176" s="41"/>
      <c r="F176" s="9"/>
      <c r="G176" s="9"/>
      <c r="H176" s="9"/>
      <c r="I176" s="9"/>
      <c r="J176" s="9"/>
      <c r="K176" s="9"/>
      <c r="L176" s="9"/>
      <c r="M176" s="9"/>
      <c r="N176" s="9"/>
    </row>
    <row r="177" spans="1:37" s="2" customFormat="1" ht="25.8" hidden="1" x14ac:dyDescent="0.5">
      <c r="B177" s="29"/>
      <c r="C177" s="29"/>
      <c r="E177" s="41"/>
      <c r="F177" s="9"/>
      <c r="G177" s="9"/>
      <c r="H177" s="9"/>
      <c r="I177" s="9"/>
      <c r="J177" s="9"/>
      <c r="K177" s="9"/>
      <c r="L177" s="9"/>
      <c r="M177" s="9"/>
      <c r="N177" s="9"/>
    </row>
    <row r="178" spans="1:37" s="2" customFormat="1" ht="25.8" hidden="1" x14ac:dyDescent="0.5">
      <c r="B178" s="29"/>
      <c r="C178" s="29"/>
      <c r="E178" s="41"/>
      <c r="F178" s="9"/>
      <c r="G178" s="9"/>
      <c r="H178" s="9"/>
      <c r="I178" s="9"/>
      <c r="J178" s="9"/>
      <c r="K178" s="9"/>
      <c r="L178" s="9"/>
      <c r="M178" s="9"/>
      <c r="N178" s="9"/>
    </row>
    <row r="179" spans="1:37" s="2" customFormat="1" ht="25.8" hidden="1" x14ac:dyDescent="0.5">
      <c r="B179" s="29"/>
      <c r="C179" s="29"/>
      <c r="D179" s="40"/>
      <c r="E179" s="41"/>
      <c r="F179" s="9"/>
      <c r="G179" s="9"/>
      <c r="H179" s="9"/>
      <c r="I179" s="9"/>
      <c r="J179" s="9"/>
      <c r="K179" s="9"/>
      <c r="L179" s="9"/>
      <c r="M179" s="9"/>
      <c r="N179" s="9"/>
    </row>
    <row r="180" spans="1:37" s="2" customFormat="1" ht="25.8" hidden="1" x14ac:dyDescent="0.5">
      <c r="E180" s="42" t="s">
        <v>13</v>
      </c>
      <c r="F180" s="9"/>
      <c r="G180" s="9"/>
      <c r="H180" s="9"/>
      <c r="I180" s="9"/>
      <c r="J180" s="9"/>
      <c r="K180" s="9"/>
      <c r="L180" s="9"/>
      <c r="M180" s="9"/>
      <c r="N180" s="9"/>
    </row>
    <row r="181" spans="1:37" s="2" customFormat="1" ht="25.8" hidden="1" x14ac:dyDescent="0.5">
      <c r="B181" s="29"/>
      <c r="C181" s="2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37" s="2" customFormat="1" ht="26.4" thickBot="1" x14ac:dyDescent="0.55000000000000004">
      <c r="B182" s="29"/>
      <c r="C182" s="2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U182" s="124"/>
    </row>
    <row r="183" spans="1:37" s="2" customFormat="1" ht="19.2" customHeight="1" x14ac:dyDescent="0.5">
      <c r="B183" s="65" t="s">
        <v>112</v>
      </c>
      <c r="C183" s="65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1:37" ht="13.8" customHeight="1" x14ac:dyDescent="0.5">
      <c r="A184" s="2"/>
      <c r="B184" s="65" t="s">
        <v>70</v>
      </c>
      <c r="C184" s="65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1:37" ht="16.8" customHeight="1" x14ac:dyDescent="0.5">
      <c r="A185" s="2"/>
      <c r="B185" s="77" t="s">
        <v>104</v>
      </c>
      <c r="C185" s="77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1:37" x14ac:dyDescent="0.3">
      <c r="A186" s="2"/>
      <c r="B186" s="121" t="s">
        <v>114</v>
      </c>
      <c r="C186" s="78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1:37" x14ac:dyDescent="0.3">
      <c r="A187" s="2"/>
      <c r="B187" s="78"/>
      <c r="C187" s="78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1:37" x14ac:dyDescent="0.3">
      <c r="A188" s="2"/>
      <c r="B188" s="79"/>
      <c r="C188" s="78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1:37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1:37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1:37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1:37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1:37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1:37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1:37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1:37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1:37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1:37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1:37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1:37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1:37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1:37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1:37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1:37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1:37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1:37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1:37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1:37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1:37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1:37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1:37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1:37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1:37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1:37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1:37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1:37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1:37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1:37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1:37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1:37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1:37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1:37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1:37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1:37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1:37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1:37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1:37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1:37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1:37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1:37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1:37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1:37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1:37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1:37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1:37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1:37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1:37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37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37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37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</sheetData>
  <sheetProtection algorithmName="SHA-512" hashValue="28WD2HK5xNsHGJM3xvIIN7PutjVmVybYWSq6K58iUySAAV4HvMS9IrLF1Bet1zcvzmlzMnvhKzJnNqcC60zgFg==" saltValue="ZZCHBHMp54O5iKSUfFHUZg==" spinCount="100000" sheet="1" objects="1" scenarios="1"/>
  <customSheetViews>
    <customSheetView guid="{2167E7E4-0462-4EF0-8CAB-C0251CE19681}" showPageBreaks="1" hiddenRows="1" hiddenColumns="1" view="pageLayout">
      <selection activeCell="P2" sqref="P2"/>
      <pageMargins left="0.7" right="0.7" top="0.75" bottom="0.75" header="0.3" footer="0.3"/>
      <pageSetup paperSize="9" scale="50" orientation="portrait" r:id="rId1"/>
      <headerFooter>
        <oddHeader>&amp;C&amp;48Electrical AC/DC circuit calculator</oddHeader>
      </headerFooter>
    </customSheetView>
  </customSheetViews>
  <mergeCells count="13">
    <mergeCell ref="Q125:R125"/>
    <mergeCell ref="Q126:R126"/>
    <mergeCell ref="Q128:R128"/>
    <mergeCell ref="N27:Q28"/>
    <mergeCell ref="Q32:R32"/>
    <mergeCell ref="Q33:R33"/>
    <mergeCell ref="Q34:R34"/>
    <mergeCell ref="Q124:R124"/>
    <mergeCell ref="Q131:R131"/>
    <mergeCell ref="Q132:R132"/>
    <mergeCell ref="Q140:R140"/>
    <mergeCell ref="Q146:R146"/>
    <mergeCell ref="Q152:R152"/>
  </mergeCells>
  <pageMargins left="0.7" right="0.7" top="0.75" bottom="0.75" header="0.3" footer="0.3"/>
  <pageSetup paperSize="9" scale="39" orientation="portrait" r:id="rId2"/>
  <headerFooter scaleWithDoc="0"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21A8C218745A4CB1951571369713C3" ma:contentTypeVersion="13" ma:contentTypeDescription="Een nieuw document maken." ma:contentTypeScope="" ma:versionID="5c98413215442ac7dbc82eadf5494b2d">
  <xsd:schema xmlns:xsd="http://www.w3.org/2001/XMLSchema" xmlns:xs="http://www.w3.org/2001/XMLSchema" xmlns:p="http://schemas.microsoft.com/office/2006/metadata/properties" xmlns:ns3="acc84996-6fef-4fe6-9a34-0e7e060abb38" xmlns:ns4="af9c4c8b-dba3-4400-be87-27e9b0227737" targetNamespace="http://schemas.microsoft.com/office/2006/metadata/properties" ma:root="true" ma:fieldsID="65c12a20edd32aa681548064ada0ed46" ns3:_="" ns4:_="">
    <xsd:import namespace="acc84996-6fef-4fe6-9a34-0e7e060abb38"/>
    <xsd:import namespace="af9c4c8b-dba3-4400-be87-27e9b02277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84996-6fef-4fe6-9a34-0e7e060abb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9c4c8b-dba3-4400-be87-27e9b022773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23949E-610E-4935-BD97-0360218754DD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acc84996-6fef-4fe6-9a34-0e7e060abb38"/>
    <ds:schemaRef ds:uri="af9c4c8b-dba3-4400-be87-27e9b0227737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1CF7EA-919C-4BF6-A7D7-AB485848A0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04F8ED-41FD-4042-AD39-06BFD19818FF}">
  <ds:schemaRefs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acc84996-6fef-4fe6-9a34-0e7e060abb38"/>
    <ds:schemaRef ds:uri="af9c4c8b-dba3-4400-be87-27e9b0227737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Blad2</vt:lpstr>
      <vt:lpstr>Blad1</vt:lpstr>
      <vt:lpstr>A</vt:lpstr>
      <vt:lpstr>Blad1!Afdrukbereik</vt:lpstr>
      <vt:lpstr>B</vt:lpstr>
      <vt:lpstr>Matrix</vt:lpstr>
    </vt:vector>
  </TitlesOfParts>
  <Company>Hogeschool van Arnhem en Nijmegen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Steennis Bram</dc:creator>
  <cp:lastModifiedBy>Bram Steennis</cp:lastModifiedBy>
  <dcterms:created xsi:type="dcterms:W3CDTF">2021-01-12T09:41:21Z</dcterms:created>
  <dcterms:modified xsi:type="dcterms:W3CDTF">2021-04-12T18:44:48Z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0x0101003E21A8C218745A4CB1951571369713C3</vt:lpwstr>
  </property>
</Properties>
</file>